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50" windowWidth="15140" windowHeight="7130" activeTab="1"/>
  </bookViews>
  <sheets>
    <sheet name="Equations 1" sheetId="1" r:id="rId1"/>
    <sheet name="Graphs 1" sheetId="2" r:id="rId2"/>
    <sheet name="Economics" sheetId="3" r:id="rId3"/>
    <sheet name="Sheet1" sheetId="6" r:id="rId4"/>
  </sheets>
  <definedNames>
    <definedName name="a">'Equations 1'!$B$10</definedName>
    <definedName name="b">'Equations 1'!$B$16</definedName>
    <definedName name="Bo_R">'Equations 1'!$B$60</definedName>
    <definedName name="F_M">'Equations 1'!$B$6</definedName>
    <definedName name="Lc_Linf">'Equations 1'!#REF!</definedName>
    <definedName name="LcL">'Equations 1'!$B$8</definedName>
    <definedName name="Lcopt">'Equations 1'!$B$53</definedName>
    <definedName name="Lopt">'Equations 1'!$B$47</definedName>
    <definedName name="LrL">'Equations 1'!$B$7</definedName>
    <definedName name="M_K">'Equations 1'!$B$9</definedName>
    <definedName name="max_Y_R">'Equations 1'!$B$59</definedName>
    <definedName name="q">#REF!</definedName>
    <definedName name="s">#REF!</definedName>
    <definedName name="solver_adj" localSheetId="0" hidden="1">'Equations 1'!$AO$36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'Equations 1'!$AO$37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c">'Equations 1'!$E$9</definedName>
    <definedName name="tm">'Equations 1'!$B$65</definedName>
    <definedName name="to">'Equations 1'!#REF!</definedName>
    <definedName name="tr">'Equations 1'!$B$49</definedName>
    <definedName name="Y_pot">'Equations 1'!$B$10</definedName>
    <definedName name="Z">'Equations 1'!$B$58</definedName>
  </definedNames>
  <calcPr calcId="145621"/>
</workbook>
</file>

<file path=xl/calcChain.xml><?xml version="1.0" encoding="utf-8"?>
<calcChain xmlns="http://schemas.openxmlformats.org/spreadsheetml/2006/main">
  <c r="AO55" i="1" l="1"/>
  <c r="AN55" i="1"/>
  <c r="AN56" i="1" s="1"/>
  <c r="AM55" i="1"/>
  <c r="AL55" i="1"/>
  <c r="AK55" i="1"/>
  <c r="AJ55" i="1"/>
  <c r="AJ56" i="1" s="1"/>
  <c r="AI55" i="1"/>
  <c r="AH55" i="1"/>
  <c r="AG55" i="1"/>
  <c r="AF55" i="1"/>
  <c r="AF56" i="1" s="1"/>
  <c r="AE55" i="1"/>
  <c r="AD55" i="1"/>
  <c r="AC55" i="1"/>
  <c r="AB55" i="1"/>
  <c r="AB56" i="1" s="1"/>
  <c r="AA55" i="1"/>
  <c r="Z55" i="1"/>
  <c r="Y55" i="1"/>
  <c r="X55" i="1"/>
  <c r="X56" i="1" s="1"/>
  <c r="W55" i="1"/>
  <c r="V55" i="1"/>
  <c r="U55" i="1"/>
  <c r="T55" i="1"/>
  <c r="T56" i="1" s="1"/>
  <c r="S55" i="1"/>
  <c r="R55" i="1"/>
  <c r="R56" i="1" s="1"/>
  <c r="Q55" i="1"/>
  <c r="P55" i="1"/>
  <c r="P56" i="1" s="1"/>
  <c r="O55" i="1"/>
  <c r="N55" i="1"/>
  <c r="N56" i="1" s="1"/>
  <c r="M55" i="1"/>
  <c r="L55" i="1"/>
  <c r="L56" i="1" s="1"/>
  <c r="K55" i="1"/>
  <c r="J55" i="1"/>
  <c r="J56" i="1" s="1"/>
  <c r="I55" i="1"/>
  <c r="H55" i="1"/>
  <c r="H56" i="1" s="1"/>
  <c r="G55" i="1"/>
  <c r="E55" i="1"/>
  <c r="E56" i="1" s="1"/>
  <c r="B55" i="1"/>
  <c r="AO52" i="1"/>
  <c r="AN52" i="1"/>
  <c r="AN53" i="1" s="1"/>
  <c r="AM52" i="1"/>
  <c r="AL52" i="1"/>
  <c r="AK52" i="1"/>
  <c r="AJ52" i="1"/>
  <c r="AJ53" i="1" s="1"/>
  <c r="AI52" i="1"/>
  <c r="AH52" i="1"/>
  <c r="AG52" i="1"/>
  <c r="AF52" i="1"/>
  <c r="AF53" i="1" s="1"/>
  <c r="AE52" i="1"/>
  <c r="AD52" i="1"/>
  <c r="AC52" i="1"/>
  <c r="AB52" i="1"/>
  <c r="AB53" i="1" s="1"/>
  <c r="AA52" i="1"/>
  <c r="Z52" i="1"/>
  <c r="Y52" i="1"/>
  <c r="X52" i="1"/>
  <c r="X53" i="1" s="1"/>
  <c r="W52" i="1"/>
  <c r="V52" i="1"/>
  <c r="U52" i="1"/>
  <c r="T52" i="1"/>
  <c r="T53" i="1" s="1"/>
  <c r="S52" i="1"/>
  <c r="R52" i="1"/>
  <c r="Q52" i="1"/>
  <c r="P52" i="1"/>
  <c r="P53" i="1" s="1"/>
  <c r="O52" i="1"/>
  <c r="N52" i="1"/>
  <c r="M52" i="1"/>
  <c r="L52" i="1"/>
  <c r="L53" i="1" s="1"/>
  <c r="K52" i="1"/>
  <c r="J52" i="1"/>
  <c r="I52" i="1"/>
  <c r="H52" i="1"/>
  <c r="H53" i="1" s="1"/>
  <c r="G52" i="1"/>
  <c r="E52" i="1"/>
  <c r="E53" i="1" s="1"/>
  <c r="B52" i="1"/>
  <c r="AO49" i="1"/>
  <c r="AN49" i="1"/>
  <c r="AN50" i="1" s="1"/>
  <c r="AM49" i="1"/>
  <c r="AL49" i="1"/>
  <c r="AK49" i="1"/>
  <c r="AJ49" i="1"/>
  <c r="AJ50" i="1" s="1"/>
  <c r="AI49" i="1"/>
  <c r="AH49" i="1"/>
  <c r="AG49" i="1"/>
  <c r="AF49" i="1"/>
  <c r="AF50" i="1" s="1"/>
  <c r="AE49" i="1"/>
  <c r="AD49" i="1"/>
  <c r="AD50" i="1" s="1"/>
  <c r="AC49" i="1"/>
  <c r="AB49" i="1"/>
  <c r="AB50" i="1" s="1"/>
  <c r="AA49" i="1"/>
  <c r="Z49" i="1"/>
  <c r="Z50" i="1" s="1"/>
  <c r="Y49" i="1"/>
  <c r="X49" i="1"/>
  <c r="X50" i="1" s="1"/>
  <c r="W49" i="1"/>
  <c r="V49" i="1"/>
  <c r="V50" i="1" s="1"/>
  <c r="U49" i="1"/>
  <c r="T49" i="1"/>
  <c r="T50" i="1" s="1"/>
  <c r="S49" i="1"/>
  <c r="R49" i="1"/>
  <c r="R50" i="1" s="1"/>
  <c r="Q49" i="1"/>
  <c r="P49" i="1"/>
  <c r="P50" i="1" s="1"/>
  <c r="O49" i="1"/>
  <c r="N49" i="1"/>
  <c r="N50" i="1" s="1"/>
  <c r="M49" i="1"/>
  <c r="L49" i="1"/>
  <c r="L50" i="1" s="1"/>
  <c r="K49" i="1"/>
  <c r="J49" i="1"/>
  <c r="J50" i="1" s="1"/>
  <c r="I49" i="1"/>
  <c r="H49" i="1"/>
  <c r="H50" i="1" s="1"/>
  <c r="G49" i="1"/>
  <c r="E49" i="1"/>
  <c r="E50" i="1" s="1"/>
  <c r="B49" i="1"/>
  <c r="AN47" i="1"/>
  <c r="AJ47" i="1"/>
  <c r="AF47" i="1"/>
  <c r="AB47" i="1"/>
  <c r="X47" i="1"/>
  <c r="T47" i="1"/>
  <c r="P47" i="1"/>
  <c r="L47" i="1"/>
  <c r="H47" i="1"/>
  <c r="AO46" i="1"/>
  <c r="AO47" i="1" s="1"/>
  <c r="AN46" i="1"/>
  <c r="AM46" i="1"/>
  <c r="AM47" i="1" s="1"/>
  <c r="AL46" i="1"/>
  <c r="AL47" i="1" s="1"/>
  <c r="AK46" i="1"/>
  <c r="AK47" i="1" s="1"/>
  <c r="AJ46" i="1"/>
  <c r="AI46" i="1"/>
  <c r="AI47" i="1" s="1"/>
  <c r="AH46" i="1"/>
  <c r="AH47" i="1" s="1"/>
  <c r="AG46" i="1"/>
  <c r="AG47" i="1" s="1"/>
  <c r="AF46" i="1"/>
  <c r="AE46" i="1"/>
  <c r="AE47" i="1" s="1"/>
  <c r="AD46" i="1"/>
  <c r="AD47" i="1" s="1"/>
  <c r="AC46" i="1"/>
  <c r="AC47" i="1" s="1"/>
  <c r="AB46" i="1"/>
  <c r="AA46" i="1"/>
  <c r="AA47" i="1" s="1"/>
  <c r="Z46" i="1"/>
  <c r="Z47" i="1" s="1"/>
  <c r="Y46" i="1"/>
  <c r="Y47" i="1" s="1"/>
  <c r="X46" i="1"/>
  <c r="W46" i="1"/>
  <c r="W47" i="1" s="1"/>
  <c r="V46" i="1"/>
  <c r="V47" i="1" s="1"/>
  <c r="U46" i="1"/>
  <c r="U47" i="1" s="1"/>
  <c r="T46" i="1"/>
  <c r="S46" i="1"/>
  <c r="S47" i="1" s="1"/>
  <c r="R46" i="1"/>
  <c r="R47" i="1" s="1"/>
  <c r="Q46" i="1"/>
  <c r="Q47" i="1" s="1"/>
  <c r="P46" i="1"/>
  <c r="O46" i="1"/>
  <c r="O47" i="1" s="1"/>
  <c r="N46" i="1"/>
  <c r="N47" i="1" s="1"/>
  <c r="M46" i="1"/>
  <c r="M47" i="1" s="1"/>
  <c r="L46" i="1"/>
  <c r="K46" i="1"/>
  <c r="K47" i="1" s="1"/>
  <c r="J46" i="1"/>
  <c r="J47" i="1" s="1"/>
  <c r="I46" i="1"/>
  <c r="I47" i="1" s="1"/>
  <c r="H46" i="1"/>
  <c r="G47" i="1"/>
  <c r="G46" i="1"/>
  <c r="E47" i="1"/>
  <c r="E46" i="1"/>
  <c r="V56" i="1" l="1"/>
  <c r="Z56" i="1"/>
  <c r="AD56" i="1"/>
  <c r="AH56" i="1"/>
  <c r="AL56" i="1"/>
  <c r="G56" i="1"/>
  <c r="K56" i="1"/>
  <c r="O56" i="1"/>
  <c r="S56" i="1"/>
  <c r="W56" i="1"/>
  <c r="AA56" i="1"/>
  <c r="AE56" i="1"/>
  <c r="AI56" i="1"/>
  <c r="AM56" i="1"/>
  <c r="I56" i="1"/>
  <c r="M56" i="1"/>
  <c r="Q56" i="1"/>
  <c r="U56" i="1"/>
  <c r="Y56" i="1"/>
  <c r="AC56" i="1"/>
  <c r="AG56" i="1"/>
  <c r="AK56" i="1"/>
  <c r="AO56" i="1"/>
  <c r="J53" i="1"/>
  <c r="N53" i="1"/>
  <c r="R53" i="1"/>
  <c r="V53" i="1"/>
  <c r="Z53" i="1"/>
  <c r="AD53" i="1"/>
  <c r="AH53" i="1"/>
  <c r="AL53" i="1"/>
  <c r="G53" i="1"/>
  <c r="K53" i="1"/>
  <c r="O53" i="1"/>
  <c r="S53" i="1"/>
  <c r="W53" i="1"/>
  <c r="AA53" i="1"/>
  <c r="AE53" i="1"/>
  <c r="AI53" i="1"/>
  <c r="AM53" i="1"/>
  <c r="I53" i="1"/>
  <c r="M53" i="1"/>
  <c r="Q53" i="1"/>
  <c r="U53" i="1"/>
  <c r="Y53" i="1"/>
  <c r="AC53" i="1"/>
  <c r="AG53" i="1"/>
  <c r="AK53" i="1"/>
  <c r="AO53" i="1"/>
  <c r="AH50" i="1"/>
  <c r="AL50" i="1"/>
  <c r="G50" i="1"/>
  <c r="K50" i="1"/>
  <c r="O50" i="1"/>
  <c r="S50" i="1"/>
  <c r="W50" i="1"/>
  <c r="AA50" i="1"/>
  <c r="AE50" i="1"/>
  <c r="AI50" i="1"/>
  <c r="AM50" i="1"/>
  <c r="I50" i="1"/>
  <c r="M50" i="1"/>
  <c r="Q50" i="1"/>
  <c r="U50" i="1"/>
  <c r="Y50" i="1"/>
  <c r="AC50" i="1"/>
  <c r="AG50" i="1"/>
  <c r="AK50" i="1"/>
  <c r="AO50" i="1"/>
  <c r="AJ30" i="3" l="1"/>
  <c r="AJ19" i="3"/>
  <c r="AJ20" i="3" s="1"/>
  <c r="I30" i="3"/>
  <c r="E30" i="3"/>
  <c r="AK30" i="3"/>
  <c r="AE30" i="3"/>
  <c r="J30" i="3"/>
  <c r="H30" i="3"/>
  <c r="D30" i="3"/>
  <c r="C30" i="3"/>
  <c r="AK20" i="3"/>
  <c r="G20" i="3"/>
  <c r="C20" i="3"/>
  <c r="C16" i="3"/>
  <c r="AL30" i="3" s="1"/>
  <c r="AN19" i="3"/>
  <c r="AN20" i="3" s="1"/>
  <c r="AM19" i="3"/>
  <c r="AM20" i="3" s="1"/>
  <c r="AL19" i="3"/>
  <c r="AL20" i="3" s="1"/>
  <c r="AK19" i="3"/>
  <c r="AE19" i="3"/>
  <c r="AE20" i="3" s="1"/>
  <c r="U19" i="3"/>
  <c r="U20" i="3" s="1"/>
  <c r="O19" i="3"/>
  <c r="O20" i="3" s="1"/>
  <c r="J19" i="3"/>
  <c r="J20" i="3" s="1"/>
  <c r="I19" i="3"/>
  <c r="I20" i="3" s="1"/>
  <c r="H19" i="3"/>
  <c r="H20" i="3" s="1"/>
  <c r="G19" i="3"/>
  <c r="F19" i="3"/>
  <c r="F20" i="3" s="1"/>
  <c r="E19" i="3"/>
  <c r="E20" i="3" s="1"/>
  <c r="D19" i="3"/>
  <c r="D20" i="3" s="1"/>
  <c r="C19" i="3"/>
  <c r="F30" i="3" l="1"/>
  <c r="AM30" i="3"/>
  <c r="U30" i="3"/>
  <c r="G30" i="3"/>
  <c r="O30" i="3"/>
  <c r="AN30" i="3"/>
  <c r="AF43" i="1"/>
  <c r="AF44" i="1" s="1"/>
  <c r="AF40" i="1"/>
  <c r="AF39" i="1"/>
  <c r="AF38" i="1"/>
  <c r="AF37" i="1"/>
  <c r="AF35" i="1"/>
  <c r="AF31" i="1"/>
  <c r="AF28" i="1"/>
  <c r="AF30" i="1" s="1"/>
  <c r="AF22" i="1"/>
  <c r="AF21" i="1"/>
  <c r="AF20" i="1"/>
  <c r="AF8" i="1"/>
  <c r="AF7" i="1"/>
  <c r="AF11" i="1" s="1"/>
  <c r="AG43" i="1"/>
  <c r="AG44" i="1" s="1"/>
  <c r="AG40" i="1"/>
  <c r="AG39" i="1"/>
  <c r="AG38" i="1"/>
  <c r="AG37" i="1"/>
  <c r="AG35" i="1"/>
  <c r="AG31" i="1"/>
  <c r="AG28" i="1"/>
  <c r="AG32" i="1" s="1"/>
  <c r="AG22" i="1"/>
  <c r="AG21" i="1"/>
  <c r="AG20" i="1"/>
  <c r="AG8" i="1"/>
  <c r="AG7" i="1"/>
  <c r="AG11" i="1" s="1"/>
  <c r="H43" i="1"/>
  <c r="H44" i="1" s="1"/>
  <c r="H40" i="1"/>
  <c r="H39" i="1"/>
  <c r="H38" i="1"/>
  <c r="H37" i="1"/>
  <c r="H35" i="1"/>
  <c r="H31" i="1"/>
  <c r="H28" i="1"/>
  <c r="H32" i="1" s="1"/>
  <c r="H22" i="1"/>
  <c r="H21" i="1"/>
  <c r="H23" i="1" s="1"/>
  <c r="H20" i="1"/>
  <c r="H8" i="1"/>
  <c r="H10" i="1" s="1"/>
  <c r="H7" i="1"/>
  <c r="H11" i="1" s="1"/>
  <c r="AO43" i="1"/>
  <c r="AN43" i="1"/>
  <c r="AM43" i="1"/>
  <c r="AL43" i="1"/>
  <c r="AK43" i="1"/>
  <c r="AJ43" i="1"/>
  <c r="AI43" i="1"/>
  <c r="AH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G43" i="1"/>
  <c r="E43" i="1"/>
  <c r="B43" i="1"/>
  <c r="AF23" i="1" l="1"/>
  <c r="AF41" i="1"/>
  <c r="AF32" i="1"/>
  <c r="AF33" i="1" s="1"/>
  <c r="AF12" i="1"/>
  <c r="AF10" i="1"/>
  <c r="AF13" i="1" s="1"/>
  <c r="AF29" i="1"/>
  <c r="H41" i="1"/>
  <c r="AG41" i="1"/>
  <c r="AG29" i="1"/>
  <c r="AG23" i="1"/>
  <c r="AG30" i="1"/>
  <c r="AG33" i="1" s="1"/>
  <c r="AG10" i="1"/>
  <c r="AG12" i="1"/>
  <c r="H12" i="1"/>
  <c r="H13" i="1" s="1"/>
  <c r="H29" i="1"/>
  <c r="H58" i="1" s="1"/>
  <c r="H30" i="1"/>
  <c r="H33" i="1" s="1"/>
  <c r="J44" i="1"/>
  <c r="R44" i="1"/>
  <c r="Z44" i="1"/>
  <c r="AJ44" i="1"/>
  <c r="N44" i="1"/>
  <c r="V44" i="1"/>
  <c r="AD44" i="1"/>
  <c r="AN44" i="1"/>
  <c r="K44" i="1"/>
  <c r="S44" i="1"/>
  <c r="AA44" i="1"/>
  <c r="AK44" i="1"/>
  <c r="L44" i="1"/>
  <c r="T44" i="1"/>
  <c r="AB44" i="1"/>
  <c r="I44" i="1"/>
  <c r="M44" i="1"/>
  <c r="Q44" i="1"/>
  <c r="U44" i="1"/>
  <c r="Y44" i="1"/>
  <c r="AC44" i="1"/>
  <c r="AI44" i="1"/>
  <c r="AM44" i="1"/>
  <c r="E44" i="1"/>
  <c r="O44" i="1"/>
  <c r="W44" i="1"/>
  <c r="AE44" i="1"/>
  <c r="AO44" i="1"/>
  <c r="G44" i="1"/>
  <c r="P44" i="1"/>
  <c r="X44" i="1"/>
  <c r="AH44" i="1"/>
  <c r="AL44" i="1"/>
  <c r="AG58" i="1" l="1"/>
  <c r="AH58" i="1"/>
  <c r="AG13" i="1"/>
  <c r="B46" i="1"/>
  <c r="B9" i="1"/>
  <c r="AO40" i="1" l="1"/>
  <c r="AK40" i="1"/>
  <c r="AE40" i="1"/>
  <c r="AA40" i="1"/>
  <c r="W40" i="1"/>
  <c r="S40" i="1"/>
  <c r="O40" i="1"/>
  <c r="K40" i="1"/>
  <c r="AO38" i="1"/>
  <c r="AK38" i="1"/>
  <c r="AE38" i="1"/>
  <c r="AA38" i="1"/>
  <c r="W38" i="1"/>
  <c r="S38" i="1"/>
  <c r="O38" i="1"/>
  <c r="K38" i="1"/>
  <c r="E40" i="1"/>
  <c r="AJ40" i="1"/>
  <c r="V40" i="1"/>
  <c r="N40" i="1"/>
  <c r="AN38" i="1"/>
  <c r="AD38" i="1"/>
  <c r="V38" i="1"/>
  <c r="N38" i="1"/>
  <c r="AI40" i="1"/>
  <c r="Y40" i="1"/>
  <c r="Q40" i="1"/>
  <c r="I40" i="1"/>
  <c r="AM38" i="1"/>
  <c r="AC38" i="1"/>
  <c r="U38" i="1"/>
  <c r="M38" i="1"/>
  <c r="E38" i="1"/>
  <c r="AL40" i="1"/>
  <c r="AH40" i="1"/>
  <c r="AB40" i="1"/>
  <c r="X40" i="1"/>
  <c r="T40" i="1"/>
  <c r="P40" i="1"/>
  <c r="L40" i="1"/>
  <c r="G40" i="1"/>
  <c r="AL38" i="1"/>
  <c r="AH38" i="1"/>
  <c r="AB38" i="1"/>
  <c r="X38" i="1"/>
  <c r="T38" i="1"/>
  <c r="P38" i="1"/>
  <c r="L38" i="1"/>
  <c r="G38" i="1"/>
  <c r="AN40" i="1"/>
  <c r="AD40" i="1"/>
  <c r="Z40" i="1"/>
  <c r="R40" i="1"/>
  <c r="J40" i="1"/>
  <c r="AJ38" i="1"/>
  <c r="Z38" i="1"/>
  <c r="R38" i="1"/>
  <c r="J38" i="1"/>
  <c r="AM40" i="1"/>
  <c r="AC40" i="1"/>
  <c r="U40" i="1"/>
  <c r="M40" i="1"/>
  <c r="AI38" i="1"/>
  <c r="Y38" i="1"/>
  <c r="Q38" i="1"/>
  <c r="I38" i="1"/>
  <c r="AO31" i="1"/>
  <c r="AK31" i="1"/>
  <c r="AE31" i="1"/>
  <c r="AA31" i="1"/>
  <c r="W31" i="1"/>
  <c r="S31" i="1"/>
  <c r="O31" i="1"/>
  <c r="K31" i="1"/>
  <c r="AJ31" i="1"/>
  <c r="Z31" i="1"/>
  <c r="R31" i="1"/>
  <c r="J31" i="1"/>
  <c r="E31" i="1"/>
  <c r="AI31" i="1"/>
  <c r="Y31" i="1"/>
  <c r="Q31" i="1"/>
  <c r="I31" i="1"/>
  <c r="AL31" i="1"/>
  <c r="AH31" i="1"/>
  <c r="AB31" i="1"/>
  <c r="X31" i="1"/>
  <c r="T31" i="1"/>
  <c r="P31" i="1"/>
  <c r="L31" i="1"/>
  <c r="G31" i="1"/>
  <c r="AN31" i="1"/>
  <c r="AD31" i="1"/>
  <c r="V31" i="1"/>
  <c r="N31" i="1"/>
  <c r="AM31" i="1"/>
  <c r="AC31" i="1"/>
  <c r="U31" i="1"/>
  <c r="M31" i="1"/>
  <c r="B10" i="1"/>
  <c r="AO22" i="1"/>
  <c r="AK22" i="1"/>
  <c r="AE22" i="1"/>
  <c r="AA22" i="1"/>
  <c r="W22" i="1"/>
  <c r="S22" i="1"/>
  <c r="O22" i="1"/>
  <c r="K22" i="1"/>
  <c r="AO21" i="1"/>
  <c r="AK21" i="1"/>
  <c r="AE21" i="1"/>
  <c r="AA21" i="1"/>
  <c r="W21" i="1"/>
  <c r="S21" i="1"/>
  <c r="O21" i="1"/>
  <c r="K21" i="1"/>
  <c r="AO20" i="1"/>
  <c r="AK20" i="1"/>
  <c r="AE20" i="1"/>
  <c r="AA20" i="1"/>
  <c r="W20" i="1"/>
  <c r="S20" i="1"/>
  <c r="O20" i="1"/>
  <c r="K20" i="1"/>
  <c r="AJ22" i="1"/>
  <c r="Z22" i="1"/>
  <c r="R22" i="1"/>
  <c r="J22" i="1"/>
  <c r="AJ21" i="1"/>
  <c r="Z21" i="1"/>
  <c r="N21" i="1"/>
  <c r="AN20" i="1"/>
  <c r="AD20" i="1"/>
  <c r="V20" i="1"/>
  <c r="N20" i="1"/>
  <c r="E21" i="1"/>
  <c r="AC22" i="1"/>
  <c r="I22" i="1"/>
  <c r="AI21" i="1"/>
  <c r="Y21" i="1"/>
  <c r="M21" i="1"/>
  <c r="AM20" i="1"/>
  <c r="AC20" i="1"/>
  <c r="U20" i="1"/>
  <c r="M20" i="1"/>
  <c r="E20" i="1"/>
  <c r="AL22" i="1"/>
  <c r="AH22" i="1"/>
  <c r="AB22" i="1"/>
  <c r="X22" i="1"/>
  <c r="T22" i="1"/>
  <c r="P22" i="1"/>
  <c r="L22" i="1"/>
  <c r="G22" i="1"/>
  <c r="AL21" i="1"/>
  <c r="AH21" i="1"/>
  <c r="AB21" i="1"/>
  <c r="X21" i="1"/>
  <c r="T21" i="1"/>
  <c r="P21" i="1"/>
  <c r="L21" i="1"/>
  <c r="G21" i="1"/>
  <c r="AL20" i="1"/>
  <c r="AH20" i="1"/>
  <c r="AB20" i="1"/>
  <c r="X20" i="1"/>
  <c r="T20" i="1"/>
  <c r="P20" i="1"/>
  <c r="L20" i="1"/>
  <c r="G20" i="1"/>
  <c r="E22" i="1"/>
  <c r="AN22" i="1"/>
  <c r="AD22" i="1"/>
  <c r="V22" i="1"/>
  <c r="N22" i="1"/>
  <c r="AN21" i="1"/>
  <c r="AN23" i="1" s="1"/>
  <c r="AD21" i="1"/>
  <c r="AD23" i="1" s="1"/>
  <c r="V21" i="1"/>
  <c r="R21" i="1"/>
  <c r="J21" i="1"/>
  <c r="AJ20" i="1"/>
  <c r="Z20" i="1"/>
  <c r="R20" i="1"/>
  <c r="J20" i="1"/>
  <c r="AM22" i="1"/>
  <c r="AI22" i="1"/>
  <c r="Y22" i="1"/>
  <c r="U22" i="1"/>
  <c r="Q22" i="1"/>
  <c r="M22" i="1"/>
  <c r="AM21" i="1"/>
  <c r="AC21" i="1"/>
  <c r="U21" i="1"/>
  <c r="Q21" i="1"/>
  <c r="I21" i="1"/>
  <c r="AI20" i="1"/>
  <c r="Y20" i="1"/>
  <c r="Q20" i="1"/>
  <c r="I20" i="1"/>
  <c r="J28" i="1"/>
  <c r="N28" i="1"/>
  <c r="V28" i="1"/>
  <c r="AD28" i="1"/>
  <c r="AJ28" i="1"/>
  <c r="E28" i="1"/>
  <c r="K28" i="1"/>
  <c r="S28" i="1"/>
  <c r="AA28" i="1"/>
  <c r="AE28" i="1"/>
  <c r="AO28" i="1"/>
  <c r="G28" i="1"/>
  <c r="L28" i="1"/>
  <c r="P28" i="1"/>
  <c r="T28" i="1"/>
  <c r="X28" i="1"/>
  <c r="AB28" i="1"/>
  <c r="AH28" i="1"/>
  <c r="AL28" i="1"/>
  <c r="I28" i="1"/>
  <c r="M28" i="1"/>
  <c r="Q28" i="1"/>
  <c r="U28" i="1"/>
  <c r="Y28" i="1"/>
  <c r="AC28" i="1"/>
  <c r="AI28" i="1"/>
  <c r="AM28" i="1"/>
  <c r="R28" i="1"/>
  <c r="Z28" i="1"/>
  <c r="AN28" i="1"/>
  <c r="O28" i="1"/>
  <c r="W28" i="1"/>
  <c r="AK28" i="1"/>
  <c r="AF19" i="1" l="1"/>
  <c r="AF9" i="1"/>
  <c r="AG19" i="1"/>
  <c r="AG9" i="1"/>
  <c r="AL19" i="1"/>
  <c r="H19" i="1"/>
  <c r="H9" i="1"/>
  <c r="V23" i="1"/>
  <c r="U23" i="1"/>
  <c r="X19" i="1"/>
  <c r="AB19" i="1"/>
  <c r="AA19" i="1"/>
  <c r="AE19" i="1"/>
  <c r="Z19" i="1"/>
  <c r="N19" i="1"/>
  <c r="R19" i="1"/>
  <c r="V19" i="1"/>
  <c r="L19" i="1"/>
  <c r="O19" i="1"/>
  <c r="G19" i="1"/>
  <c r="M19" i="1"/>
  <c r="K19" i="1"/>
  <c r="Y19" i="1"/>
  <c r="U19" i="1"/>
  <c r="AI19" i="1"/>
  <c r="Z30" i="1"/>
  <c r="Z32" i="1"/>
  <c r="Q32" i="1"/>
  <c r="Q30" i="1"/>
  <c r="P32" i="1"/>
  <c r="P30" i="1"/>
  <c r="E29" i="1"/>
  <c r="E32" i="1"/>
  <c r="E30" i="1"/>
  <c r="N30" i="1"/>
  <c r="N32" i="1"/>
  <c r="W32" i="1"/>
  <c r="W30" i="1"/>
  <c r="AC32" i="1"/>
  <c r="AC30" i="1"/>
  <c r="M32" i="1"/>
  <c r="M30" i="1"/>
  <c r="AA32" i="1"/>
  <c r="AA30" i="1"/>
  <c r="AJ19" i="1"/>
  <c r="AO19" i="1"/>
  <c r="E19" i="1"/>
  <c r="J19" i="1"/>
  <c r="O32" i="1"/>
  <c r="O30" i="1"/>
  <c r="AH19" i="1"/>
  <c r="P19" i="1"/>
  <c r="AD19" i="1"/>
  <c r="AC19" i="1"/>
  <c r="AK19" i="1"/>
  <c r="S19" i="1"/>
  <c r="AN19" i="1"/>
  <c r="E37" i="1"/>
  <c r="I19" i="1"/>
  <c r="AN32" i="1"/>
  <c r="AN30" i="1"/>
  <c r="AM32" i="1"/>
  <c r="AM30" i="1"/>
  <c r="U32" i="1"/>
  <c r="U30" i="1"/>
  <c r="AL32" i="1"/>
  <c r="AL30" i="1"/>
  <c r="T32" i="1"/>
  <c r="T30" i="1"/>
  <c r="AO32" i="1"/>
  <c r="AO30" i="1"/>
  <c r="K32" i="1"/>
  <c r="K30" i="1"/>
  <c r="V30" i="1"/>
  <c r="V32" i="1"/>
  <c r="AK32" i="1"/>
  <c r="AK30" i="1"/>
  <c r="AI32" i="1"/>
  <c r="AI30" i="1"/>
  <c r="AH32" i="1"/>
  <c r="AH30" i="1"/>
  <c r="AE32" i="1"/>
  <c r="AE30" i="1"/>
  <c r="R32" i="1"/>
  <c r="R30" i="1"/>
  <c r="AB32" i="1"/>
  <c r="AB30" i="1"/>
  <c r="AB33" i="1" s="1"/>
  <c r="L32" i="1"/>
  <c r="L30" i="1"/>
  <c r="AJ32" i="1"/>
  <c r="AJ30" i="1"/>
  <c r="AJ33" i="1" s="1"/>
  <c r="J32" i="1"/>
  <c r="J30" i="1"/>
  <c r="T19" i="1"/>
  <c r="AM19" i="1"/>
  <c r="W19" i="1"/>
  <c r="Q19" i="1"/>
  <c r="Y32" i="1"/>
  <c r="Y30" i="1"/>
  <c r="I32" i="1"/>
  <c r="I30" i="1"/>
  <c r="X32" i="1"/>
  <c r="X30" i="1"/>
  <c r="G32" i="1"/>
  <c r="G30" i="1"/>
  <c r="S32" i="1"/>
  <c r="S30" i="1"/>
  <c r="AD32" i="1"/>
  <c r="AD30" i="1"/>
  <c r="X23" i="1"/>
  <c r="AK23" i="1"/>
  <c r="AB23" i="1"/>
  <c r="AJ23" i="1"/>
  <c r="W23" i="1"/>
  <c r="I23" i="1"/>
  <c r="AM23" i="1"/>
  <c r="R23" i="1"/>
  <c r="E23" i="1"/>
  <c r="T23" i="1"/>
  <c r="AL23" i="1"/>
  <c r="AI23" i="1"/>
  <c r="N23" i="1"/>
  <c r="O23" i="1"/>
  <c r="AE23" i="1"/>
  <c r="Q23" i="1"/>
  <c r="G23" i="1"/>
  <c r="Z23" i="1"/>
  <c r="S23" i="1"/>
  <c r="L23" i="1"/>
  <c r="M23" i="1"/>
  <c r="AO23" i="1"/>
  <c r="AC23" i="1"/>
  <c r="J23" i="1"/>
  <c r="P23" i="1"/>
  <c r="AH23" i="1"/>
  <c r="Y23" i="1"/>
  <c r="K23" i="1"/>
  <c r="AA23" i="1"/>
  <c r="AO7" i="1"/>
  <c r="AO11" i="1" s="1"/>
  <c r="AN7" i="1"/>
  <c r="AN11" i="1" s="1"/>
  <c r="AM7" i="1"/>
  <c r="AM11" i="1" s="1"/>
  <c r="AL7" i="1"/>
  <c r="AL11" i="1" s="1"/>
  <c r="AK7" i="1"/>
  <c r="AK11" i="1" s="1"/>
  <c r="AJ7" i="1"/>
  <c r="AJ11" i="1" s="1"/>
  <c r="AI7" i="1"/>
  <c r="AI11" i="1" s="1"/>
  <c r="AH7" i="1"/>
  <c r="AH11" i="1" s="1"/>
  <c r="AE7" i="1"/>
  <c r="AE11" i="1" s="1"/>
  <c r="AD7" i="1"/>
  <c r="AD11" i="1" s="1"/>
  <c r="AC7" i="1"/>
  <c r="AC11" i="1" s="1"/>
  <c r="AB7" i="1"/>
  <c r="AB11" i="1" s="1"/>
  <c r="AA7" i="1"/>
  <c r="AA11" i="1" s="1"/>
  <c r="Z7" i="1"/>
  <c r="Z11" i="1" s="1"/>
  <c r="Y7" i="1"/>
  <c r="Y11" i="1" s="1"/>
  <c r="X7" i="1"/>
  <c r="X11" i="1" s="1"/>
  <c r="W7" i="1"/>
  <c r="W11" i="1" s="1"/>
  <c r="V7" i="1"/>
  <c r="V11" i="1" s="1"/>
  <c r="U7" i="1"/>
  <c r="U11" i="1" s="1"/>
  <c r="T7" i="1"/>
  <c r="T11" i="1" s="1"/>
  <c r="S7" i="1"/>
  <c r="S11" i="1" s="1"/>
  <c r="R7" i="1"/>
  <c r="R11" i="1" s="1"/>
  <c r="Q7" i="1"/>
  <c r="Q11" i="1" s="1"/>
  <c r="P7" i="1"/>
  <c r="P11" i="1" s="1"/>
  <c r="O7" i="1"/>
  <c r="O11" i="1" s="1"/>
  <c r="N7" i="1"/>
  <c r="N11" i="1" s="1"/>
  <c r="M7" i="1"/>
  <c r="M11" i="1" s="1"/>
  <c r="L7" i="1"/>
  <c r="L11" i="1" s="1"/>
  <c r="K7" i="1"/>
  <c r="K11" i="1" s="1"/>
  <c r="J7" i="1"/>
  <c r="J11" i="1" s="1"/>
  <c r="I7" i="1"/>
  <c r="I11" i="1" s="1"/>
  <c r="G7" i="1"/>
  <c r="G11" i="1" s="1"/>
  <c r="E7" i="1"/>
  <c r="E11" i="1" s="1"/>
  <c r="E8" i="1"/>
  <c r="N33" i="1" l="1"/>
  <c r="W33" i="1"/>
  <c r="M33" i="1"/>
  <c r="AE33" i="1"/>
  <c r="Z33" i="1"/>
  <c r="S33" i="1"/>
  <c r="AI33" i="1"/>
  <c r="V33" i="1"/>
  <c r="P33" i="1"/>
  <c r="X33" i="1"/>
  <c r="Q33" i="1"/>
  <c r="G33" i="1"/>
  <c r="J33" i="1"/>
  <c r="L33" i="1"/>
  <c r="R33" i="1"/>
  <c r="U33" i="1"/>
  <c r="O33" i="1"/>
  <c r="AC33" i="1"/>
  <c r="AL33" i="1"/>
  <c r="AH33" i="1"/>
  <c r="I33" i="1"/>
  <c r="Y33" i="1"/>
  <c r="K33" i="1"/>
  <c r="T33" i="1"/>
  <c r="AN33" i="1"/>
  <c r="AA33" i="1"/>
  <c r="AK33" i="1"/>
  <c r="AO33" i="1"/>
  <c r="AM33" i="1"/>
  <c r="AD33" i="1"/>
  <c r="E33" i="1"/>
  <c r="E12" i="1"/>
  <c r="E10" i="1"/>
  <c r="E9" i="1"/>
  <c r="P4" i="3"/>
  <c r="Q4" i="3" s="1"/>
  <c r="P3" i="3"/>
  <c r="Q3" i="3" s="1"/>
  <c r="J6" i="3"/>
  <c r="AJ27" i="3" s="1"/>
  <c r="AJ28" i="3" s="1"/>
  <c r="J5" i="3"/>
  <c r="AJ25" i="3" s="1"/>
  <c r="AJ26" i="3" s="1"/>
  <c r="J4" i="3"/>
  <c r="AJ23" i="3" s="1"/>
  <c r="AJ24" i="3" s="1"/>
  <c r="K18" i="3"/>
  <c r="L18" i="3" l="1"/>
  <c r="M18" i="3" s="1"/>
  <c r="K19" i="3"/>
  <c r="K20" i="3" s="1"/>
  <c r="K30" i="3"/>
  <c r="L30" i="3"/>
  <c r="L19" i="3"/>
  <c r="L20" i="3" s="1"/>
  <c r="AN27" i="3"/>
  <c r="AN28" i="3" s="1"/>
  <c r="U27" i="3"/>
  <c r="U28" i="3" s="1"/>
  <c r="I27" i="3"/>
  <c r="I28" i="3" s="1"/>
  <c r="E27" i="3"/>
  <c r="E28" i="3" s="1"/>
  <c r="O6" i="3"/>
  <c r="J27" i="3"/>
  <c r="J28" i="3" s="1"/>
  <c r="AM27" i="3"/>
  <c r="AM28" i="3" s="1"/>
  <c r="O27" i="3"/>
  <c r="H27" i="3"/>
  <c r="H28" i="3" s="1"/>
  <c r="D27" i="3"/>
  <c r="D28" i="3" s="1"/>
  <c r="AE27" i="3"/>
  <c r="AE28" i="3" s="1"/>
  <c r="AL27" i="3"/>
  <c r="AL28" i="3" s="1"/>
  <c r="K27" i="3"/>
  <c r="G27" i="3"/>
  <c r="G28" i="3" s="1"/>
  <c r="C27" i="3"/>
  <c r="C28" i="3" s="1"/>
  <c r="AK27" i="3"/>
  <c r="AK28" i="3" s="1"/>
  <c r="F27" i="3"/>
  <c r="F28" i="3" s="1"/>
  <c r="AE23" i="3"/>
  <c r="AE24" i="3" s="1"/>
  <c r="AM23" i="3"/>
  <c r="AM24" i="3" s="1"/>
  <c r="G23" i="3"/>
  <c r="G24" i="3" s="1"/>
  <c r="C23" i="3"/>
  <c r="C24" i="3" s="1"/>
  <c r="AN23" i="3"/>
  <c r="AN24" i="3" s="1"/>
  <c r="O23" i="3"/>
  <c r="D23" i="3"/>
  <c r="D24" i="3" s="1"/>
  <c r="AL23" i="3"/>
  <c r="AL24" i="3" s="1"/>
  <c r="J23" i="3"/>
  <c r="J24" i="3" s="1"/>
  <c r="F23" i="3"/>
  <c r="F24" i="3" s="1"/>
  <c r="U23" i="3"/>
  <c r="R4" i="3" s="1"/>
  <c r="AK23" i="3"/>
  <c r="AK24" i="3" s="1"/>
  <c r="I23" i="3"/>
  <c r="I24" i="3" s="1"/>
  <c r="E23" i="3"/>
  <c r="E24" i="3" s="1"/>
  <c r="O4" i="3"/>
  <c r="H23" i="3"/>
  <c r="H24" i="3" s="1"/>
  <c r="AL25" i="3"/>
  <c r="AL26" i="3" s="1"/>
  <c r="G25" i="3"/>
  <c r="G26" i="3" s="1"/>
  <c r="C25" i="3"/>
  <c r="C26" i="3" s="1"/>
  <c r="H25" i="3"/>
  <c r="H26" i="3" s="1"/>
  <c r="AK25" i="3"/>
  <c r="AK26" i="3" s="1"/>
  <c r="J25" i="3"/>
  <c r="J26" i="3" s="1"/>
  <c r="F25" i="3"/>
  <c r="F26" i="3" s="1"/>
  <c r="O5" i="3"/>
  <c r="AN25" i="3"/>
  <c r="AN26" i="3" s="1"/>
  <c r="U25" i="3"/>
  <c r="U26" i="3" s="1"/>
  <c r="I25" i="3"/>
  <c r="I26" i="3" s="1"/>
  <c r="E25" i="3"/>
  <c r="E26" i="3" s="1"/>
  <c r="AE25" i="3"/>
  <c r="AE26" i="3" s="1"/>
  <c r="AM25" i="3"/>
  <c r="AM26" i="3" s="1"/>
  <c r="O25" i="3"/>
  <c r="D25" i="3"/>
  <c r="D26" i="3" s="1"/>
  <c r="K23" i="3"/>
  <c r="K25" i="3"/>
  <c r="E13" i="1"/>
  <c r="L27" i="3"/>
  <c r="S4" i="3"/>
  <c r="A36" i="2"/>
  <c r="A46" i="2"/>
  <c r="AO37" i="1"/>
  <c r="AN37" i="1"/>
  <c r="AM37" i="1"/>
  <c r="AL37" i="1"/>
  <c r="AK37" i="1"/>
  <c r="AJ37" i="1"/>
  <c r="AI37" i="1"/>
  <c r="AH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G37" i="1"/>
  <c r="AO35" i="1"/>
  <c r="AO39" i="1" s="1"/>
  <c r="AO41" i="1" s="1"/>
  <c r="AN35" i="1"/>
  <c r="AN39" i="1" s="1"/>
  <c r="AN41" i="1" s="1"/>
  <c r="AM35" i="1"/>
  <c r="AM39" i="1" s="1"/>
  <c r="AM41" i="1" s="1"/>
  <c r="AL35" i="1"/>
  <c r="AL39" i="1" s="1"/>
  <c r="AL41" i="1" s="1"/>
  <c r="AK35" i="1"/>
  <c r="AK39" i="1" s="1"/>
  <c r="AK41" i="1" s="1"/>
  <c r="AJ35" i="1"/>
  <c r="AJ39" i="1" s="1"/>
  <c r="AJ41" i="1" s="1"/>
  <c r="AI35" i="1"/>
  <c r="AI39" i="1" s="1"/>
  <c r="AI41" i="1" s="1"/>
  <c r="AH35" i="1"/>
  <c r="AH39" i="1" s="1"/>
  <c r="AH41" i="1" s="1"/>
  <c r="AE35" i="1"/>
  <c r="AE39" i="1" s="1"/>
  <c r="AE41" i="1" s="1"/>
  <c r="AD35" i="1"/>
  <c r="AD39" i="1" s="1"/>
  <c r="AD41" i="1" s="1"/>
  <c r="AC35" i="1"/>
  <c r="AC39" i="1" s="1"/>
  <c r="AC41" i="1" s="1"/>
  <c r="AB35" i="1"/>
  <c r="AB39" i="1" s="1"/>
  <c r="AB41" i="1" s="1"/>
  <c r="AA35" i="1"/>
  <c r="AA39" i="1" s="1"/>
  <c r="AA41" i="1" s="1"/>
  <c r="Z35" i="1"/>
  <c r="Z39" i="1" s="1"/>
  <c r="Z41" i="1" s="1"/>
  <c r="Y35" i="1"/>
  <c r="Y39" i="1" s="1"/>
  <c r="Y41" i="1" s="1"/>
  <c r="X35" i="1"/>
  <c r="X39" i="1" s="1"/>
  <c r="X41" i="1" s="1"/>
  <c r="W35" i="1"/>
  <c r="W39" i="1" s="1"/>
  <c r="W41" i="1" s="1"/>
  <c r="V35" i="1"/>
  <c r="V39" i="1" s="1"/>
  <c r="V41" i="1" s="1"/>
  <c r="U35" i="1"/>
  <c r="U39" i="1" s="1"/>
  <c r="U41" i="1" s="1"/>
  <c r="T35" i="1"/>
  <c r="T39" i="1" s="1"/>
  <c r="T41" i="1" s="1"/>
  <c r="S35" i="1"/>
  <c r="S39" i="1" s="1"/>
  <c r="S41" i="1" s="1"/>
  <c r="R35" i="1"/>
  <c r="R39" i="1" s="1"/>
  <c r="R41" i="1" s="1"/>
  <c r="Q35" i="1"/>
  <c r="Q39" i="1" s="1"/>
  <c r="Q41" i="1" s="1"/>
  <c r="P35" i="1"/>
  <c r="P39" i="1" s="1"/>
  <c r="P41" i="1" s="1"/>
  <c r="O35" i="1"/>
  <c r="O39" i="1" s="1"/>
  <c r="O41" i="1" s="1"/>
  <c r="N35" i="1"/>
  <c r="N39" i="1" s="1"/>
  <c r="N41" i="1" s="1"/>
  <c r="M35" i="1"/>
  <c r="M39" i="1" s="1"/>
  <c r="M41" i="1" s="1"/>
  <c r="L35" i="1"/>
  <c r="L39" i="1" s="1"/>
  <c r="L41" i="1" s="1"/>
  <c r="K35" i="1"/>
  <c r="K39" i="1" s="1"/>
  <c r="K41" i="1" s="1"/>
  <c r="J35" i="1"/>
  <c r="J39" i="1" s="1"/>
  <c r="J41" i="1" s="1"/>
  <c r="I35" i="1"/>
  <c r="I39" i="1" s="1"/>
  <c r="I41" i="1" s="1"/>
  <c r="G35" i="1"/>
  <c r="G39" i="1" s="1"/>
  <c r="G41" i="1" s="1"/>
  <c r="E35" i="1"/>
  <c r="E39" i="1" s="1"/>
  <c r="E41" i="1" s="1"/>
  <c r="B12" i="2"/>
  <c r="B3" i="2"/>
  <c r="B9" i="2"/>
  <c r="AM29" i="1"/>
  <c r="AM8" i="1"/>
  <c r="AK29" i="1"/>
  <c r="AK8" i="1"/>
  <c r="AI29" i="1"/>
  <c r="AI8" i="1"/>
  <c r="AL29" i="1"/>
  <c r="AL58" i="1" s="1"/>
  <c r="AJ29" i="1"/>
  <c r="AN8" i="1"/>
  <c r="AL8" i="1"/>
  <c r="AJ8" i="1"/>
  <c r="AH29" i="1"/>
  <c r="AE29" i="1"/>
  <c r="AF58" i="1" s="1"/>
  <c r="AB29" i="1"/>
  <c r="AA29" i="1"/>
  <c r="X29" i="1"/>
  <c r="W29" i="1"/>
  <c r="T29" i="1"/>
  <c r="S29" i="1"/>
  <c r="P29" i="1"/>
  <c r="O29" i="1"/>
  <c r="L29" i="1"/>
  <c r="K29" i="1"/>
  <c r="G29" i="1"/>
  <c r="G58" i="1" s="1"/>
  <c r="AO29" i="1"/>
  <c r="AD29" i="1"/>
  <c r="AC29" i="1"/>
  <c r="Z29" i="1"/>
  <c r="Y29" i="1"/>
  <c r="V29" i="1"/>
  <c r="U29" i="1"/>
  <c r="R29" i="1"/>
  <c r="Q29" i="1"/>
  <c r="N29" i="1"/>
  <c r="M29" i="1"/>
  <c r="J29" i="1"/>
  <c r="I29" i="1"/>
  <c r="AH8" i="1"/>
  <c r="AO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G8" i="1"/>
  <c r="L25" i="3" l="1"/>
  <c r="L23" i="3"/>
  <c r="L24" i="3" s="1"/>
  <c r="M19" i="3"/>
  <c r="M20" i="3" s="1"/>
  <c r="M30" i="3"/>
  <c r="K28" i="3"/>
  <c r="L26" i="3"/>
  <c r="O28" i="3"/>
  <c r="S3" i="3"/>
  <c r="O24" i="3"/>
  <c r="K26" i="3"/>
  <c r="K24" i="3"/>
  <c r="O26" i="3"/>
  <c r="N58" i="1"/>
  <c r="AD58" i="1"/>
  <c r="T58" i="1"/>
  <c r="V58" i="1"/>
  <c r="L58" i="1"/>
  <c r="AB58" i="1"/>
  <c r="AM58" i="1"/>
  <c r="J58" i="1"/>
  <c r="R58" i="1"/>
  <c r="Z58" i="1"/>
  <c r="P58" i="1"/>
  <c r="X58" i="1"/>
  <c r="AJ58" i="1"/>
  <c r="M58" i="1"/>
  <c r="U58" i="1"/>
  <c r="AC58" i="1"/>
  <c r="K58" i="1"/>
  <c r="S58" i="1"/>
  <c r="AA58" i="1"/>
  <c r="AK58" i="1"/>
  <c r="I58" i="1"/>
  <c r="Q58" i="1"/>
  <c r="Y58" i="1"/>
  <c r="O58" i="1"/>
  <c r="W58" i="1"/>
  <c r="AE58" i="1"/>
  <c r="AI58" i="1"/>
  <c r="K9" i="1"/>
  <c r="K12" i="1"/>
  <c r="K10" i="1"/>
  <c r="O9" i="1"/>
  <c r="O12" i="1"/>
  <c r="O10" i="1"/>
  <c r="S9" i="1"/>
  <c r="S12" i="1"/>
  <c r="S10" i="1"/>
  <c r="W9" i="1"/>
  <c r="W12" i="1"/>
  <c r="W10" i="1"/>
  <c r="AA9" i="1"/>
  <c r="AA12" i="1"/>
  <c r="AA10" i="1"/>
  <c r="AE9" i="1"/>
  <c r="AE12" i="1"/>
  <c r="AE10" i="1"/>
  <c r="AJ9" i="1"/>
  <c r="AJ12" i="1"/>
  <c r="AJ10" i="1"/>
  <c r="AI9" i="1"/>
  <c r="AI12" i="1"/>
  <c r="AI10" i="1"/>
  <c r="AK12" i="1"/>
  <c r="AK10" i="1"/>
  <c r="J9" i="1"/>
  <c r="J12" i="1"/>
  <c r="J10" i="1"/>
  <c r="N9" i="1"/>
  <c r="N12" i="1"/>
  <c r="N10" i="1"/>
  <c r="R9" i="1"/>
  <c r="R12" i="1"/>
  <c r="R10" i="1"/>
  <c r="V9" i="1"/>
  <c r="V12" i="1"/>
  <c r="V10" i="1"/>
  <c r="Z9" i="1"/>
  <c r="Z12" i="1"/>
  <c r="Z10" i="1"/>
  <c r="AD9" i="1"/>
  <c r="AD12" i="1"/>
  <c r="AD10" i="1"/>
  <c r="AH12" i="1"/>
  <c r="AH10" i="1"/>
  <c r="AM9" i="1"/>
  <c r="AM12" i="1"/>
  <c r="AM10" i="1"/>
  <c r="G9" i="1"/>
  <c r="G12" i="1"/>
  <c r="G10" i="1"/>
  <c r="L9" i="1"/>
  <c r="L12" i="1"/>
  <c r="L10" i="1"/>
  <c r="P9" i="1"/>
  <c r="P12" i="1"/>
  <c r="P10" i="1"/>
  <c r="T9" i="1"/>
  <c r="T12" i="1"/>
  <c r="T10" i="1"/>
  <c r="X9" i="1"/>
  <c r="X12" i="1"/>
  <c r="X10" i="1"/>
  <c r="AB9" i="1"/>
  <c r="AB12" i="1"/>
  <c r="AB10" i="1"/>
  <c r="AO9" i="1"/>
  <c r="AO12" i="1"/>
  <c r="AO10" i="1"/>
  <c r="AL12" i="1"/>
  <c r="AL10" i="1"/>
  <c r="I9" i="1"/>
  <c r="I12" i="1"/>
  <c r="I10" i="1"/>
  <c r="M9" i="1"/>
  <c r="M12" i="1"/>
  <c r="M10" i="1"/>
  <c r="Q9" i="1"/>
  <c r="Q12" i="1"/>
  <c r="Q10" i="1"/>
  <c r="U9" i="1"/>
  <c r="U12" i="1"/>
  <c r="U10" i="1"/>
  <c r="Y9" i="1"/>
  <c r="Y12" i="1"/>
  <c r="Y10" i="1"/>
  <c r="AC9" i="1"/>
  <c r="AC12" i="1"/>
  <c r="AC10" i="1"/>
  <c r="AN9" i="1"/>
  <c r="AN12" i="1"/>
  <c r="AN10" i="1"/>
  <c r="AL9" i="1"/>
  <c r="AK9" i="1"/>
  <c r="AH9" i="1"/>
  <c r="L28" i="3"/>
  <c r="M23" i="3"/>
  <c r="M25" i="3"/>
  <c r="M27" i="3"/>
  <c r="U24" i="3"/>
  <c r="N18" i="3"/>
  <c r="AN29" i="1"/>
  <c r="AN58" i="1" s="1"/>
  <c r="M24" i="3" l="1"/>
  <c r="N30" i="3"/>
  <c r="N19" i="3"/>
  <c r="N20" i="3"/>
  <c r="AO58" i="1"/>
  <c r="U13" i="1"/>
  <c r="AL13" i="1"/>
  <c r="X13" i="1"/>
  <c r="G13" i="1"/>
  <c r="AD13" i="1"/>
  <c r="N13" i="1"/>
  <c r="AI13" i="1"/>
  <c r="W13" i="1"/>
  <c r="L13" i="1"/>
  <c r="AA13" i="1"/>
  <c r="K13" i="1"/>
  <c r="AN13" i="1"/>
  <c r="Q13" i="1"/>
  <c r="T13" i="1"/>
  <c r="AM13" i="1"/>
  <c r="Z13" i="1"/>
  <c r="J13" i="1"/>
  <c r="AJ13" i="1"/>
  <c r="S13" i="1"/>
  <c r="Y13" i="1"/>
  <c r="I13" i="1"/>
  <c r="AB13" i="1"/>
  <c r="R13" i="1"/>
  <c r="AC13" i="1"/>
  <c r="M13" i="1"/>
  <c r="AO13" i="1"/>
  <c r="P13" i="1"/>
  <c r="AH13" i="1"/>
  <c r="V13" i="1"/>
  <c r="AK13" i="1"/>
  <c r="AE13" i="1"/>
  <c r="O13" i="1"/>
  <c r="N23" i="3"/>
  <c r="N25" i="3"/>
  <c r="N27" i="3"/>
  <c r="M26" i="3"/>
  <c r="M28" i="3"/>
  <c r="P18" i="3"/>
  <c r="P20" i="3" l="1"/>
  <c r="P30" i="3"/>
  <c r="P19" i="3"/>
  <c r="N24" i="3"/>
  <c r="N26" i="3"/>
  <c r="P23" i="3"/>
  <c r="P27" i="3"/>
  <c r="P25" i="3"/>
  <c r="N28" i="3"/>
  <c r="Q18" i="3"/>
  <c r="B4" i="2"/>
  <c r="B10" i="2"/>
  <c r="Q30" i="3" l="1"/>
  <c r="Q19" i="3"/>
  <c r="Q20" i="3" s="1"/>
  <c r="Q23" i="3"/>
  <c r="Q25" i="3"/>
  <c r="Q27" i="3"/>
  <c r="P26" i="3"/>
  <c r="P24" i="3"/>
  <c r="P28" i="3"/>
  <c r="R18" i="3"/>
  <c r="A41" i="2"/>
  <c r="R19" i="3" l="1"/>
  <c r="R20" i="3" s="1"/>
  <c r="R30" i="3"/>
  <c r="Q24" i="3"/>
  <c r="R23" i="3"/>
  <c r="R25" i="3"/>
  <c r="R27" i="3"/>
  <c r="Q28" i="3"/>
  <c r="Q26" i="3"/>
  <c r="S18" i="3"/>
  <c r="S30" i="3" l="1"/>
  <c r="S19" i="3"/>
  <c r="S20" i="3" s="1"/>
  <c r="R24" i="3"/>
  <c r="R26" i="3"/>
  <c r="R28" i="3"/>
  <c r="S23" i="3"/>
  <c r="S25" i="3"/>
  <c r="S27" i="3"/>
  <c r="T18" i="3"/>
  <c r="T19" i="3" l="1"/>
  <c r="T20" i="3" s="1"/>
  <c r="T30" i="3"/>
  <c r="S24" i="3"/>
  <c r="S26" i="3"/>
  <c r="S28" i="3"/>
  <c r="T23" i="3"/>
  <c r="T27" i="3"/>
  <c r="T25" i="3"/>
  <c r="V18" i="3"/>
  <c r="V19" i="3" l="1"/>
  <c r="V20" i="3" s="1"/>
  <c r="V30" i="3"/>
  <c r="T24" i="3"/>
  <c r="T28" i="3"/>
  <c r="V23" i="3"/>
  <c r="V25" i="3"/>
  <c r="V27" i="3"/>
  <c r="T26" i="3"/>
  <c r="W18" i="3"/>
  <c r="W30" i="3" l="1"/>
  <c r="W19" i="3"/>
  <c r="W20" i="3" s="1"/>
  <c r="V24" i="3"/>
  <c r="V26" i="3"/>
  <c r="V28" i="3"/>
  <c r="W23" i="3"/>
  <c r="W27" i="3"/>
  <c r="W25" i="3"/>
  <c r="X18" i="3"/>
  <c r="X30" i="3" l="1"/>
  <c r="X19" i="3"/>
  <c r="X20" i="3" s="1"/>
  <c r="W24" i="3"/>
  <c r="W28" i="3"/>
  <c r="W26" i="3"/>
  <c r="X23" i="3"/>
  <c r="X27" i="3"/>
  <c r="X25" i="3"/>
  <c r="Y18" i="3"/>
  <c r="Y19" i="3" l="1"/>
  <c r="Y20" i="3" s="1"/>
  <c r="Y30" i="3"/>
  <c r="X24" i="3"/>
  <c r="X28" i="3"/>
  <c r="Y23" i="3"/>
  <c r="Y25" i="3"/>
  <c r="P5" i="3"/>
  <c r="Q5" i="3" s="1"/>
  <c r="Y27" i="3"/>
  <c r="X26" i="3"/>
  <c r="Z18" i="3"/>
  <c r="Z19" i="3" l="1"/>
  <c r="Z20" i="3"/>
  <c r="Z30" i="3"/>
  <c r="Z23" i="3"/>
  <c r="Z25" i="3"/>
  <c r="Z27" i="3"/>
  <c r="Y26" i="3"/>
  <c r="R5" i="3"/>
  <c r="Y24" i="3"/>
  <c r="S5" i="3"/>
  <c r="Y28" i="3"/>
  <c r="AA18" i="3"/>
  <c r="AA19" i="3" l="1"/>
  <c r="AA20" i="3" s="1"/>
  <c r="AA30" i="3"/>
  <c r="AA23" i="3"/>
  <c r="AA25" i="3"/>
  <c r="AA27" i="3"/>
  <c r="Z24" i="3"/>
  <c r="Z26" i="3"/>
  <c r="Z28" i="3"/>
  <c r="AB18" i="3"/>
  <c r="AB30" i="3" l="1"/>
  <c r="AB19" i="3"/>
  <c r="AB20" i="3" s="1"/>
  <c r="AA24" i="3"/>
  <c r="AA26" i="3"/>
  <c r="AA28" i="3"/>
  <c r="AB23" i="3"/>
  <c r="P6" i="3"/>
  <c r="Q6" i="3" s="1"/>
  <c r="AB27" i="3"/>
  <c r="R6" i="3" s="1"/>
  <c r="AB25" i="3"/>
  <c r="AC18" i="3"/>
  <c r="AC19" i="3" l="1"/>
  <c r="AC20" i="3" s="1"/>
  <c r="AC30" i="3"/>
  <c r="AB24" i="3"/>
  <c r="S6" i="3"/>
  <c r="AB28" i="3"/>
  <c r="AB26" i="3"/>
  <c r="AC23" i="3"/>
  <c r="AC27" i="3"/>
  <c r="AC25" i="3"/>
  <c r="AD18" i="3"/>
  <c r="AD30" i="3" l="1"/>
  <c r="AD19" i="3"/>
  <c r="AD20" i="3" s="1"/>
  <c r="AC26" i="3"/>
  <c r="AD23" i="3"/>
  <c r="AD25" i="3"/>
  <c r="AD27" i="3"/>
  <c r="AC24" i="3"/>
  <c r="AC28" i="3"/>
  <c r="J3" i="3"/>
  <c r="AF18" i="3"/>
  <c r="AE21" i="3" l="1"/>
  <c r="AE22" i="3" s="1"/>
  <c r="AJ21" i="3"/>
  <c r="AJ22" i="3" s="1"/>
  <c r="AF30" i="3"/>
  <c r="AF19" i="3"/>
  <c r="AF20" i="3" s="1"/>
  <c r="AD26" i="3"/>
  <c r="AF25" i="3"/>
  <c r="AF27" i="3"/>
  <c r="AD28" i="3"/>
  <c r="O21" i="3"/>
  <c r="R3" i="3" s="1"/>
  <c r="U21" i="3"/>
  <c r="U22" i="3" s="1"/>
  <c r="AD24" i="3"/>
  <c r="AF21" i="3"/>
  <c r="AF23" i="3"/>
  <c r="AD21" i="3"/>
  <c r="AD22" i="3" s="1"/>
  <c r="AN21" i="3"/>
  <c r="AN22" i="3" s="1"/>
  <c r="H21" i="3"/>
  <c r="H22" i="3" s="1"/>
  <c r="D21" i="3"/>
  <c r="D22" i="3" s="1"/>
  <c r="AM21" i="3"/>
  <c r="AM22" i="3" s="1"/>
  <c r="K21" i="3"/>
  <c r="K22" i="3" s="1"/>
  <c r="G21" i="3"/>
  <c r="G22" i="3" s="1"/>
  <c r="C21" i="3"/>
  <c r="C22" i="3" s="1"/>
  <c r="AL21" i="3"/>
  <c r="AL22" i="3" s="1"/>
  <c r="J21" i="3"/>
  <c r="J22" i="3" s="1"/>
  <c r="F21" i="3"/>
  <c r="F22" i="3" s="1"/>
  <c r="O3" i="3"/>
  <c r="AK21" i="3"/>
  <c r="AK22" i="3" s="1"/>
  <c r="I21" i="3"/>
  <c r="I22" i="3" s="1"/>
  <c r="E21" i="3"/>
  <c r="E22" i="3" s="1"/>
  <c r="L21" i="3"/>
  <c r="L22" i="3" s="1"/>
  <c r="M21" i="3"/>
  <c r="M22" i="3" s="1"/>
  <c r="N21" i="3"/>
  <c r="N22" i="3" s="1"/>
  <c r="P21" i="3"/>
  <c r="P22" i="3" s="1"/>
  <c r="Q21" i="3"/>
  <c r="Q22" i="3" s="1"/>
  <c r="R21" i="3"/>
  <c r="R22" i="3" s="1"/>
  <c r="S21" i="3"/>
  <c r="S22" i="3" s="1"/>
  <c r="T21" i="3"/>
  <c r="T22" i="3" s="1"/>
  <c r="V21" i="3"/>
  <c r="V22" i="3" s="1"/>
  <c r="W21" i="3"/>
  <c r="W22" i="3" s="1"/>
  <c r="X21" i="3"/>
  <c r="X22" i="3" s="1"/>
  <c r="Y21" i="3"/>
  <c r="Y22" i="3" s="1"/>
  <c r="Z21" i="3"/>
  <c r="Z22" i="3" s="1"/>
  <c r="AA21" i="3"/>
  <c r="AA22" i="3" s="1"/>
  <c r="AB21" i="3"/>
  <c r="AB22" i="3" s="1"/>
  <c r="AC21" i="3"/>
  <c r="AC22" i="3" s="1"/>
  <c r="AG18" i="3"/>
  <c r="AG30" i="3" l="1"/>
  <c r="AG19" i="3"/>
  <c r="AG20" i="3" s="1"/>
  <c r="O22" i="3"/>
  <c r="AF28" i="3"/>
  <c r="AF26" i="3"/>
  <c r="AG27" i="3"/>
  <c r="AG25" i="3"/>
  <c r="AF22" i="3"/>
  <c r="AF24" i="3"/>
  <c r="AG21" i="3"/>
  <c r="AG23" i="3"/>
  <c r="AH18" i="3"/>
  <c r="AH19" i="3" l="1"/>
  <c r="AH20" i="3" s="1"/>
  <c r="AH30" i="3"/>
  <c r="AG28" i="3"/>
  <c r="AH27" i="3"/>
  <c r="AH25" i="3"/>
  <c r="AG26" i="3"/>
  <c r="AH21" i="3"/>
  <c r="AH23" i="3"/>
  <c r="AG22" i="3"/>
  <c r="AG24" i="3"/>
  <c r="AI18" i="3"/>
  <c r="AH26" i="3" l="1"/>
  <c r="AI30" i="3"/>
  <c r="AI19" i="3"/>
  <c r="AI20" i="3" s="1"/>
  <c r="AH28" i="3"/>
  <c r="AI25" i="3"/>
  <c r="AI27" i="3"/>
  <c r="AI21" i="3"/>
  <c r="AI23" i="3"/>
  <c r="AH22" i="3"/>
  <c r="AH24" i="3"/>
  <c r="AI26" i="3" l="1"/>
  <c r="AI28" i="3"/>
  <c r="AI22" i="3"/>
  <c r="AI24" i="3"/>
</calcChain>
</file>

<file path=xl/sharedStrings.xml><?xml version="1.0" encoding="utf-8"?>
<sst xmlns="http://schemas.openxmlformats.org/spreadsheetml/2006/main" count="122" uniqueCount="57">
  <si>
    <t>M</t>
  </si>
  <si>
    <t>Y/Ypo</t>
  </si>
  <si>
    <t>X</t>
  </si>
  <si>
    <t>Y</t>
  </si>
  <si>
    <t>F2012</t>
  </si>
  <si>
    <t>Ll</t>
  </si>
  <si>
    <t>0.5 B0</t>
  </si>
  <si>
    <t>F=0.5M</t>
  </si>
  <si>
    <t>F/M</t>
  </si>
  <si>
    <t>F=0.5 M</t>
  </si>
  <si>
    <t>F0.1</t>
  </si>
  <si>
    <t>Lc/Linf</t>
  </si>
  <si>
    <t>Lr/Linf</t>
  </si>
  <si>
    <t>B/B0</t>
  </si>
  <si>
    <t>Lr/Linf=LrL</t>
  </si>
  <si>
    <t>Lc/Linf=LcL</t>
  </si>
  <si>
    <t>F/M=F_M</t>
  </si>
  <si>
    <t>Calculating Y/R and B/R properties for M/K=1.5 as a function of F/M, Lc/Linf and Lr/Linf</t>
  </si>
  <si>
    <t>For a given F/M ratio, the Lc/Linf ratio that results in the maximum Y/Ypot has to be derived iteratively, with Solver</t>
  </si>
  <si>
    <t>Calculations for North Sea cod, see parameters above</t>
  </si>
  <si>
    <t>Calculations for "no size limits", setting LcL=LrL=0.05, i.e. 5% of Linf</t>
  </si>
  <si>
    <t>Calculations for the case where length at recruitment is 20% of Linf and length at first capture is Lc_opt for the given F/M</t>
  </si>
  <si>
    <t>Lc_opt/Linf</t>
  </si>
  <si>
    <t>Lm/Linf</t>
  </si>
  <si>
    <t>balha</t>
  </si>
  <si>
    <t>Calculations for the case where length at recruitment is 20% of Linf and length at first capture is the one that maximizes catch for the given F/M</t>
  </si>
  <si>
    <t>Lc_max/Linf</t>
  </si>
  <si>
    <t xml:space="preserve">Yield per recruit relative to the theoretical maximum yield, as a function of F/M, for different lengths at first capture, where Ll is the legal minumum landing size for cod, Lc_opt is the length that results in Lopt as mean length in the catch, and Lc_max is the length that results in maximum yield for the given F/M. </t>
  </si>
  <si>
    <t>Cost 1</t>
  </si>
  <si>
    <t>Cost 2</t>
  </si>
  <si>
    <t>Cost 3</t>
  </si>
  <si>
    <t>Cost 4</t>
  </si>
  <si>
    <t>Y/Ypot</t>
  </si>
  <si>
    <t>Break-even data</t>
  </si>
  <si>
    <t>Cost lines</t>
  </si>
  <si>
    <t>Profit lines</t>
  </si>
  <si>
    <t>Profit 3</t>
  </si>
  <si>
    <t>Profit 2</t>
  </si>
  <si>
    <t>Profit 1</t>
  </si>
  <si>
    <t>Profit 4</t>
  </si>
  <si>
    <t xml:space="preserve">M/K=1.5 calculations using the Y/Ypot equation with tc=tc_opt, where t0 and tr cancel out </t>
  </si>
  <si>
    <t xml:space="preserve">Biomass per recruit relative to unexploited biomass, as a function of F/M, where Ll is the legal minimum landing size for cod, Lc_opt is the length that results in Lopt as mean length in the catch, Lc_max is the length that results in maximum yield for the given F. The dash-do line results from fishing without minimum size. </t>
  </si>
  <si>
    <t xml:space="preserve">Relative lengths at first capture (Lc/Linf) as a function of F/M, where Ll is the current minimum legal landing size for North Sea cod, Lc_max results in the maximum yield, and Lc_opt results in mean length of Lopt in the catch. </t>
  </si>
  <si>
    <t>Relative Yield if fishing starts at Lc_opt, for different M/K ratios.</t>
  </si>
  <si>
    <t>M/K</t>
  </si>
  <si>
    <t>M/K=M_K</t>
  </si>
  <si>
    <t>For North Sea cod, the following parameters are assumed: M=0.21, K=0.14, F2012=0.39, F/M2012=1.86, Linf=129, t0=0, tr=1.2, F0.1=0.19, Lm=61, tm=3.7, Lr=25.8, Lc=35, Lc/Linf=0.27, Lr/Linf=0.2</t>
  </si>
  <si>
    <t>Y'pot</t>
  </si>
  <si>
    <t>CPUE'/R</t>
  </si>
  <si>
    <t>B0'/R</t>
  </si>
  <si>
    <t>B0'&gt;c/R</t>
  </si>
  <si>
    <t>delta Y</t>
  </si>
  <si>
    <t>No size</t>
  </si>
  <si>
    <t>M/K=1.0 calculation</t>
  </si>
  <si>
    <t>M/K=0.5 calculation</t>
  </si>
  <si>
    <t>M/K=2.0 calculation</t>
  </si>
  <si>
    <t>M/K=3.0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</si>
</sst>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#,##0.000"/>
    <numFmt numFmtId="168" formatCode="#,##0.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2" fontId="4" fillId="0" borderId="0" xfId="0" applyNumberFormat="1" applyFont="1"/>
    <xf numFmtId="165" fontId="0" fillId="0" borderId="0" xfId="0" applyNumberFormat="1"/>
    <xf numFmtId="0" fontId="5" fillId="0" borderId="0" xfId="0" applyFont="1"/>
    <xf numFmtId="4" fontId="0" fillId="0" borderId="0" xfId="0" applyNumberFormat="1"/>
    <xf numFmtId="0" fontId="6" fillId="0" borderId="0" xfId="0" applyFont="1"/>
    <xf numFmtId="166" fontId="0" fillId="0" borderId="0" xfId="0" applyNumberFormat="1"/>
    <xf numFmtId="0" fontId="4" fillId="0" borderId="0" xfId="0" applyFont="1"/>
    <xf numFmtId="165" fontId="4" fillId="0" borderId="0" xfId="0" applyNumberFormat="1" applyFont="1"/>
    <xf numFmtId="167" fontId="0" fillId="0" borderId="0" xfId="0" applyNumberFormat="1"/>
    <xf numFmtId="0" fontId="0" fillId="0" borderId="0" xfId="0" applyFont="1"/>
    <xf numFmtId="0" fontId="0" fillId="2" borderId="0" xfId="0" applyFill="1"/>
    <xf numFmtId="166" fontId="0" fillId="2" borderId="0" xfId="0" applyNumberFormat="1" applyFill="1"/>
    <xf numFmtId="165" fontId="0" fillId="2" borderId="0" xfId="0" applyNumberFormat="1" applyFill="1"/>
    <xf numFmtId="166" fontId="4" fillId="0" borderId="0" xfId="0" applyNumberFormat="1" applyFont="1"/>
    <xf numFmtId="168" fontId="0" fillId="0" borderId="0" xfId="0" applyNumberFormat="1"/>
    <xf numFmtId="167" fontId="0" fillId="2" borderId="0" xfId="0" applyNumberFormat="1" applyFill="1"/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9143016958946"/>
          <c:y val="5.1400554097404488E-2"/>
          <c:w val="0.77114483640364628"/>
          <c:h val="0.73444808982210552"/>
        </c:manualLayout>
      </c:layout>
      <c:scatterChart>
        <c:scatterStyle val="lineMarker"/>
        <c:varyColors val="0"/>
        <c:ser>
          <c:idx val="3"/>
          <c:order val="0"/>
          <c:tx>
            <c:strRef>
              <c:f>'Graphs 1'!$A$42</c:f>
              <c:strCache>
                <c:ptCount val="1"/>
                <c:pt idx="0">
                  <c:v>M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'Graphs 1'!$A$43:$A$44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'Graphs 1'!$B$43:$B$44</c:f>
              <c:numCache>
                <c:formatCode>General</c:formatCode>
                <c:ptCount val="2"/>
                <c:pt idx="0">
                  <c:v>0</c:v>
                </c:pt>
                <c:pt idx="1">
                  <c:v>0.94</c:v>
                </c:pt>
              </c:numCache>
            </c:numRef>
          </c:yVal>
          <c:smooth val="0"/>
        </c:ser>
        <c:ser>
          <c:idx val="0"/>
          <c:order val="1"/>
          <c:tx>
            <c:v>Lc_opt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1'!$G$33:$AO$33</c:f>
              <c:numCache>
                <c:formatCode>0.0000</c:formatCode>
                <c:ptCount val="35"/>
                <c:pt idx="0">
                  <c:v>0.99984974709386787</c:v>
                </c:pt>
                <c:pt idx="1">
                  <c:v>0.98521694291126471</c:v>
                </c:pt>
                <c:pt idx="2">
                  <c:v>0.97090945701998577</c:v>
                </c:pt>
                <c:pt idx="3">
                  <c:v>0.9570575639200336</c:v>
                </c:pt>
                <c:pt idx="4">
                  <c:v>0.93064573023970132</c:v>
                </c:pt>
                <c:pt idx="5">
                  <c:v>0.90584111839124715</c:v>
                </c:pt>
                <c:pt idx="6">
                  <c:v>0.87137412629946276</c:v>
                </c:pt>
                <c:pt idx="7">
                  <c:v>0.85005980144168025</c:v>
                </c:pt>
                <c:pt idx="8">
                  <c:v>0.82995972180549993</c:v>
                </c:pt>
                <c:pt idx="9">
                  <c:v>0.81098417414587132</c:v>
                </c:pt>
                <c:pt idx="10">
                  <c:v>0.78445277451636253</c:v>
                </c:pt>
                <c:pt idx="11">
                  <c:v>0.76794701204878091</c:v>
                </c:pt>
                <c:pt idx="12">
                  <c:v>0.75231006550684065</c:v>
                </c:pt>
                <c:pt idx="13">
                  <c:v>0.73748250391093872</c:v>
                </c:pt>
                <c:pt idx="14">
                  <c:v>0.72340986069622293</c:v>
                </c:pt>
                <c:pt idx="15">
                  <c:v>0.70360813356685281</c:v>
                </c:pt>
                <c:pt idx="16">
                  <c:v>0.6737271001678905</c:v>
                </c:pt>
                <c:pt idx="17">
                  <c:v>0.64723969479577548</c:v>
                </c:pt>
                <c:pt idx="18">
                  <c:v>0.63748171024786826</c:v>
                </c:pt>
                <c:pt idx="19">
                  <c:v>0.60256416378182631</c:v>
                </c:pt>
                <c:pt idx="20">
                  <c:v>0.56657437969143054</c:v>
                </c:pt>
                <c:pt idx="21">
                  <c:v>0.55713910770214725</c:v>
                </c:pt>
                <c:pt idx="22">
                  <c:v>0.53716755535736072</c:v>
                </c:pt>
                <c:pt idx="23">
                  <c:v>0.51283844464978345</c:v>
                </c:pt>
                <c:pt idx="24">
                  <c:v>0.49027110406021618</c:v>
                </c:pt>
                <c:pt idx="25">
                  <c:v>0.48702929206696594</c:v>
                </c:pt>
                <c:pt idx="26">
                  <c:v>0.48526970406431991</c:v>
                </c:pt>
                <c:pt idx="27">
                  <c:v>0.47529524465330253</c:v>
                </c:pt>
                <c:pt idx="28">
                  <c:v>0.43839517703658615</c:v>
                </c:pt>
                <c:pt idx="29">
                  <c:v>0.41937364997861193</c:v>
                </c:pt>
                <c:pt idx="30">
                  <c:v>0.40260461299293859</c:v>
                </c:pt>
                <c:pt idx="31">
                  <c:v>0.39002956536666333</c:v>
                </c:pt>
                <c:pt idx="32">
                  <c:v>0.37276990544018551</c:v>
                </c:pt>
                <c:pt idx="33">
                  <c:v>0.36177574157908676</c:v>
                </c:pt>
                <c:pt idx="34">
                  <c:v>0.33184475330814789</c:v>
                </c:pt>
              </c:numCache>
            </c:numRef>
          </c:yVal>
          <c:smooth val="1"/>
        </c:ser>
        <c:ser>
          <c:idx val="2"/>
          <c:order val="2"/>
          <c:tx>
            <c:v>Lc_max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1'!$G$41:$AO$41</c:f>
              <c:numCache>
                <c:formatCode>0.0000</c:formatCode>
                <c:ptCount val="35"/>
                <c:pt idx="0">
                  <c:v>0.99978255359572887</c:v>
                </c:pt>
                <c:pt idx="1">
                  <c:v>0.97856693563247721</c:v>
                </c:pt>
                <c:pt idx="2">
                  <c:v>0.95887344203730751</c:v>
                </c:pt>
                <c:pt idx="3">
                  <c:v>0.94038783569519679</c:v>
                </c:pt>
                <c:pt idx="4">
                  <c:v>0.90631754989078628</c:v>
                </c:pt>
                <c:pt idx="5">
                  <c:v>0.87543998975794568</c:v>
                </c:pt>
                <c:pt idx="6">
                  <c:v>0.83399808973967648</c:v>
                </c:pt>
                <c:pt idx="7">
                  <c:v>0.80910912207779084</c:v>
                </c:pt>
                <c:pt idx="8">
                  <c:v>0.78610319934741435</c:v>
                </c:pt>
                <c:pt idx="9">
                  <c:v>0.76477117255726867</c:v>
                </c:pt>
                <c:pt idx="10">
                  <c:v>0.7355362420671171</c:v>
                </c:pt>
                <c:pt idx="11">
                  <c:v>0.71767899388058209</c:v>
                </c:pt>
                <c:pt idx="12">
                  <c:v>0.7009858155649703</c:v>
                </c:pt>
                <c:pt idx="13">
                  <c:v>0.68535227626345474</c:v>
                </c:pt>
                <c:pt idx="14">
                  <c:v>0.67068648088225191</c:v>
                </c:pt>
                <c:pt idx="15">
                  <c:v>0.6503268397926647</c:v>
                </c:pt>
                <c:pt idx="16">
                  <c:v>0.62020076137594049</c:v>
                </c:pt>
                <c:pt idx="17">
                  <c:v>0.59408218524268652</c:v>
                </c:pt>
                <c:pt idx="18">
                  <c:v>0.58459679688551935</c:v>
                </c:pt>
                <c:pt idx="19">
                  <c:v>0.55125217197691811</c:v>
                </c:pt>
                <c:pt idx="20">
                  <c:v>0.51786002390127994</c:v>
                </c:pt>
                <c:pt idx="21">
                  <c:v>0.50927105768122294</c:v>
                </c:pt>
                <c:pt idx="22">
                  <c:v>0.491320478452202</c:v>
                </c:pt>
                <c:pt idx="23">
                  <c:v>0.46988274141573888</c:v>
                </c:pt>
                <c:pt idx="24">
                  <c:v>0.44922117339874035</c:v>
                </c:pt>
                <c:pt idx="25">
                  <c:v>0.4446599714226952</c:v>
                </c:pt>
                <c:pt idx="26">
                  <c:v>0.44217319971462371</c:v>
                </c:pt>
                <c:pt idx="27">
                  <c:v>0.43776808880282131</c:v>
                </c:pt>
                <c:pt idx="28">
                  <c:v>0.40461008054803888</c:v>
                </c:pt>
                <c:pt idx="29">
                  <c:v>0.39234639776706426</c:v>
                </c:pt>
                <c:pt idx="30">
                  <c:v>0.37938101655019463</c:v>
                </c:pt>
                <c:pt idx="31">
                  <c:v>0.36989465070638888</c:v>
                </c:pt>
                <c:pt idx="32">
                  <c:v>0.35725588702587313</c:v>
                </c:pt>
                <c:pt idx="33">
                  <c:v>0.34947759792698863</c:v>
                </c:pt>
                <c:pt idx="34">
                  <c:v>0.32995194024771551</c:v>
                </c:pt>
              </c:numCache>
            </c:numRef>
          </c:yVal>
          <c:smooth val="1"/>
        </c:ser>
        <c:ser>
          <c:idx val="4"/>
          <c:order val="3"/>
          <c:tx>
            <c:v>Lc_cod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1'!$G$13:$AO$13</c:f>
              <c:numCache>
                <c:formatCode>0.0000</c:formatCode>
                <c:ptCount val="35"/>
                <c:pt idx="0">
                  <c:v>0.99981049880607908</c:v>
                </c:pt>
                <c:pt idx="1">
                  <c:v>0.98130590342731472</c:v>
                </c:pt>
                <c:pt idx="2">
                  <c:v>0.96311694782985813</c:v>
                </c:pt>
                <c:pt idx="3">
                  <c:v>0.94541551431885784</c:v>
                </c:pt>
                <c:pt idx="4">
                  <c:v>0.91140846822023147</c:v>
                </c:pt>
                <c:pt idx="5">
                  <c:v>0.87915821470935951</c:v>
                </c:pt>
                <c:pt idx="6">
                  <c:v>0.83382519911054931</c:v>
                </c:pt>
                <c:pt idx="7">
                  <c:v>0.80547872682432053</c:v>
                </c:pt>
                <c:pt idx="8">
                  <c:v>0.77852131266069735</c:v>
                </c:pt>
                <c:pt idx="9">
                  <c:v>0.75286580410430171</c:v>
                </c:pt>
                <c:pt idx="10">
                  <c:v>0.71664917676214679</c:v>
                </c:pt>
                <c:pt idx="11">
                  <c:v>0.69390930560833064</c:v>
                </c:pt>
                <c:pt idx="12">
                  <c:v>0.67221488410096686</c:v>
                </c:pt>
                <c:pt idx="13">
                  <c:v>0.6515043595548623</c:v>
                </c:pt>
                <c:pt idx="14">
                  <c:v>0.63172058203075454</c:v>
                </c:pt>
                <c:pt idx="15">
                  <c:v>0.6036673917374662</c:v>
                </c:pt>
                <c:pt idx="16">
                  <c:v>0.5608442777042576</c:v>
                </c:pt>
                <c:pt idx="17">
                  <c:v>0.52237374047284246</c:v>
                </c:pt>
                <c:pt idx="18">
                  <c:v>0.50807639638362767</c:v>
                </c:pt>
                <c:pt idx="19">
                  <c:v>0.4563467773238471</c:v>
                </c:pt>
                <c:pt idx="20">
                  <c:v>0.40206365691139373</c:v>
                </c:pt>
                <c:pt idx="21">
                  <c:v>0.38766459036689344</c:v>
                </c:pt>
                <c:pt idx="22">
                  <c:v>0.35694973063781754</c:v>
                </c:pt>
                <c:pt idx="23">
                  <c:v>0.3190901384038391</c:v>
                </c:pt>
                <c:pt idx="24">
                  <c:v>0.2835269791720289</c:v>
                </c:pt>
                <c:pt idx="25">
                  <c:v>0.2783826152876292</c:v>
                </c:pt>
                <c:pt idx="26">
                  <c:v>0.27558658358284627</c:v>
                </c:pt>
                <c:pt idx="27">
                  <c:v>0.25968652230519096</c:v>
                </c:pt>
                <c:pt idx="28">
                  <c:v>0.20011726167557722</c:v>
                </c:pt>
                <c:pt idx="29">
                  <c:v>0.16895232419614362</c:v>
                </c:pt>
                <c:pt idx="30">
                  <c:v>0.14122522028509599</c:v>
                </c:pt>
                <c:pt idx="31">
                  <c:v>0.12028105075964841</c:v>
                </c:pt>
                <c:pt idx="32">
                  <c:v>9.1323361817028728E-2</c:v>
                </c:pt>
                <c:pt idx="33">
                  <c:v>7.273770869574038E-2</c:v>
                </c:pt>
                <c:pt idx="34">
                  <c:v>2.0207132475601564E-2</c:v>
                </c:pt>
              </c:numCache>
            </c:numRef>
          </c:yVal>
          <c:smooth val="1"/>
        </c:ser>
        <c:ser>
          <c:idx val="1"/>
          <c:order val="4"/>
          <c:tx>
            <c:strRef>
              <c:f>'Graphs 1'!$A$35</c:f>
              <c:strCache>
                <c:ptCount val="1"/>
                <c:pt idx="0">
                  <c:v>F2012</c:v>
                </c:pt>
              </c:strCache>
            </c:strRef>
          </c:tx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'Graphs 1'!$A$36</c:f>
              <c:numCache>
                <c:formatCode>General</c:formatCode>
                <c:ptCount val="1"/>
                <c:pt idx="0">
                  <c:v>1.86</c:v>
                </c:pt>
              </c:numCache>
            </c:numRef>
          </c:xVal>
          <c:yVal>
            <c:numRef>
              <c:f>'Graphs 1'!$B$36</c:f>
              <c:numCache>
                <c:formatCode>General</c:formatCode>
                <c:ptCount val="1"/>
                <c:pt idx="0">
                  <c:v>0.13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'Graphs 1'!$A$40</c:f>
              <c:strCache>
                <c:ptCount val="1"/>
                <c:pt idx="0">
                  <c:v>F=0.5M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'Graphs 1'!$A$41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'Graphs 1'!$B$41</c:f>
              <c:numCache>
                <c:formatCode>General</c:formatCode>
                <c:ptCount val="1"/>
                <c:pt idx="0">
                  <c:v>0.60499999999999998</c:v>
                </c:pt>
              </c:numCache>
            </c:numRef>
          </c:yVal>
          <c:smooth val="0"/>
        </c:ser>
        <c:ser>
          <c:idx val="6"/>
          <c:order val="6"/>
          <c:tx>
            <c:v>0.5 B+'Graphs 1'!$H$37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'Graphs 1'!$A$38:$A$39</c:f>
              <c:numCache>
                <c:formatCode>General</c:formatCode>
                <c:ptCount val="2"/>
                <c:pt idx="0">
                  <c:v>0</c:v>
                </c:pt>
                <c:pt idx="1">
                  <c:v>4.3</c:v>
                </c:pt>
              </c:numCache>
            </c:numRef>
          </c:xVal>
          <c:yVal>
            <c:numRef>
              <c:f>'Graphs 1'!$B$38:$B$39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'Graphs 1'!$A$45</c:f>
              <c:strCache>
                <c:ptCount val="1"/>
                <c:pt idx="0">
                  <c:v>F0.1</c:v>
                </c:pt>
              </c:strCache>
            </c:strRef>
          </c:tx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'Graphs 1'!$A$46</c:f>
              <c:numCache>
                <c:formatCode>General</c:formatCode>
                <c:ptCount val="1"/>
                <c:pt idx="0">
                  <c:v>0.94</c:v>
                </c:pt>
              </c:numCache>
            </c:numRef>
          </c:xVal>
          <c:yVal>
            <c:numRef>
              <c:f>'Graphs 1'!$B$46</c:f>
              <c:numCache>
                <c:formatCode>General</c:formatCode>
                <c:ptCount val="1"/>
                <c:pt idx="0">
                  <c:v>0.49</c:v>
                </c:pt>
              </c:numCache>
            </c:numRef>
          </c:yVal>
          <c:smooth val="0"/>
        </c:ser>
        <c:ser>
          <c:idx val="8"/>
          <c:order val="8"/>
          <c:tx>
            <c:v>NoSize</c:v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1'!$G$23:$AO$23</c:f>
              <c:numCache>
                <c:formatCode>0.0000</c:formatCode>
                <c:ptCount val="35"/>
                <c:pt idx="0">
                  <c:v>0.999771534426251</c:v>
                </c:pt>
                <c:pt idx="1">
                  <c:v>0.97748952876504103</c:v>
                </c:pt>
                <c:pt idx="2">
                  <c:v>0.95564139229490652</c:v>
                </c:pt>
                <c:pt idx="3">
                  <c:v>0.93443135655041598</c:v>
                </c:pt>
                <c:pt idx="4">
                  <c:v>0.89383392960473296</c:v>
                </c:pt>
                <c:pt idx="5">
                  <c:v>0.85552374068211356</c:v>
                </c:pt>
                <c:pt idx="6">
                  <c:v>0.80200305196386634</c:v>
                </c:pt>
                <c:pt idx="7">
                  <c:v>0.76874418648084841</c:v>
                </c:pt>
                <c:pt idx="8">
                  <c:v>0.73727125011240358</c:v>
                </c:pt>
                <c:pt idx="9">
                  <c:v>0.7074661678965054</c:v>
                </c:pt>
                <c:pt idx="10">
                  <c:v>0.66565015219976409</c:v>
                </c:pt>
                <c:pt idx="11">
                  <c:v>0.6395570719052992</c:v>
                </c:pt>
                <c:pt idx="12">
                  <c:v>0.61478643423938151</c:v>
                </c:pt>
                <c:pt idx="13">
                  <c:v>0.59125585958010729</c:v>
                </c:pt>
                <c:pt idx="14">
                  <c:v>0.56888907076412576</c:v>
                </c:pt>
                <c:pt idx="15">
                  <c:v>0.53736773840068031</c:v>
                </c:pt>
                <c:pt idx="16">
                  <c:v>0.48971982137262959</c:v>
                </c:pt>
                <c:pt idx="17">
                  <c:v>0.44743964995864521</c:v>
                </c:pt>
                <c:pt idx="18">
                  <c:v>0.43186288961503017</c:v>
                </c:pt>
                <c:pt idx="19">
                  <c:v>0.37617854178740445</c:v>
                </c:pt>
                <c:pt idx="20">
                  <c:v>0.31901405721882087</c:v>
                </c:pt>
                <c:pt idx="21">
                  <c:v>0.3040955660943076</c:v>
                </c:pt>
                <c:pt idx="22">
                  <c:v>0.27265370388186205</c:v>
                </c:pt>
                <c:pt idx="23">
                  <c:v>0.23468406451362606</c:v>
                </c:pt>
                <c:pt idx="24">
                  <c:v>0.19991849805586795</c:v>
                </c:pt>
                <c:pt idx="25">
                  <c:v>0.19496979806251816</c:v>
                </c:pt>
                <c:pt idx="26">
                  <c:v>0.19228916950247282</c:v>
                </c:pt>
                <c:pt idx="27">
                  <c:v>0.17717112164068516</c:v>
                </c:pt>
                <c:pt idx="28">
                  <c:v>0.12270128281838258</c:v>
                </c:pt>
                <c:pt idx="29">
                  <c:v>9.5868042395773775E-2</c:v>
                </c:pt>
                <c:pt idx="30">
                  <c:v>7.323070999895738E-2</c:v>
                </c:pt>
                <c:pt idx="31">
                  <c:v>5.7079398338849167E-2</c:v>
                </c:pt>
                <c:pt idx="32">
                  <c:v>3.6461692998600366E-2</c:v>
                </c:pt>
                <c:pt idx="33">
                  <c:v>2.4586754439903741E-2</c:v>
                </c:pt>
                <c:pt idx="34">
                  <c:v>1.2060887743605836E-3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10176"/>
        <c:axId val="129412096"/>
      </c:scatterChart>
      <c:valAx>
        <c:axId val="129410176"/>
        <c:scaling>
          <c:orientation val="minMax"/>
          <c:max val="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F/M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412096"/>
        <c:crosses val="autoZero"/>
        <c:crossBetween val="midCat"/>
        <c:majorUnit val="0.5"/>
      </c:valAx>
      <c:valAx>
        <c:axId val="129412096"/>
        <c:scaling>
          <c:orientation val="minMax"/>
          <c:max val="1.0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0"/>
                  <a:t>Relative</a:t>
                </a:r>
                <a:r>
                  <a:rPr lang="en-US" i="0" baseline="0"/>
                  <a:t> Biomass</a:t>
                </a:r>
                <a:endParaRPr lang="en-US" i="0"/>
              </a:p>
            </c:rich>
          </c:tx>
          <c:layout/>
          <c:overlay val="0"/>
        </c:title>
        <c:numFmt formatCode="#,##0.0" sourceLinked="0"/>
        <c:majorTickMark val="out"/>
        <c:minorTickMark val="out"/>
        <c:tickLblPos val="nextTo"/>
        <c:crossAx val="129410176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9143016958946"/>
          <c:y val="5.1400554097404488E-2"/>
          <c:w val="0.77114483640364628"/>
          <c:h val="0.73444808982210552"/>
        </c:manualLayout>
      </c:layout>
      <c:scatterChart>
        <c:scatterStyle val="lineMarker"/>
        <c:varyColors val="0"/>
        <c:ser>
          <c:idx val="3"/>
          <c:order val="0"/>
          <c:tx>
            <c:strRef>
              <c:f>'Graphs 1'!$A$20</c:f>
              <c:strCache>
                <c:ptCount val="1"/>
                <c:pt idx="0">
                  <c:v>M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'Graphs 1'!$A$21:$A$22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'Graphs 1'!$B$21:$B$22</c:f>
              <c:numCache>
                <c:formatCode>General</c:formatCode>
                <c:ptCount val="2"/>
                <c:pt idx="0">
                  <c:v>0</c:v>
                </c:pt>
                <c:pt idx="1">
                  <c:v>0.95</c:v>
                </c:pt>
              </c:numCache>
            </c:numRef>
          </c:yVal>
          <c:smooth val="0"/>
        </c:ser>
        <c:ser>
          <c:idx val="0"/>
          <c:order val="1"/>
          <c:tx>
            <c:v>Lc_opt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1'!$G$29:$AO$29</c:f>
              <c:numCache>
                <c:formatCode>0.000</c:formatCode>
                <c:ptCount val="35"/>
                <c:pt idx="0">
                  <c:v>2.4666081962530995E-4</c:v>
                </c:pt>
                <c:pt idx="1">
                  <c:v>2.4238651931433108E-2</c:v>
                </c:pt>
                <c:pt idx="2">
                  <c:v>4.7639548166892705E-2</c:v>
                </c:pt>
                <c:pt idx="3">
                  <c:v>7.0239909869352746E-2</c:v>
                </c:pt>
                <c:pt idx="4">
                  <c:v>0.11317799961405266</c:v>
                </c:pt>
                <c:pt idx="5">
                  <c:v>0.15331274520557819</c:v>
                </c:pt>
                <c:pt idx="6">
                  <c:v>0.20876245123001036</c:v>
                </c:pt>
                <c:pt idx="7">
                  <c:v>0.24285909653666016</c:v>
                </c:pt>
                <c:pt idx="8">
                  <c:v>0.27487247617466432</c:v>
                </c:pt>
                <c:pt idx="9">
                  <c:v>0.30496518250740806</c:v>
                </c:pt>
                <c:pt idx="10">
                  <c:v>0.34682138715536598</c:v>
                </c:pt>
                <c:pt idx="11">
                  <c:v>0.37272734790669199</c:v>
                </c:pt>
                <c:pt idx="12">
                  <c:v>0.39717163657911031</c:v>
                </c:pt>
                <c:pt idx="13">
                  <c:v>0.42025985887911887</c:v>
                </c:pt>
                <c:pt idx="14">
                  <c:v>0.44208839569339931</c:v>
                </c:pt>
                <c:pt idx="15">
                  <c:v>0.47265994041597809</c:v>
                </c:pt>
                <c:pt idx="16">
                  <c:v>0.51846011036526773</c:v>
                </c:pt>
                <c:pt idx="17">
                  <c:v>0.55870419725024856</c:v>
                </c:pt>
                <c:pt idx="18">
                  <c:v>0.57344161074509648</c:v>
                </c:pt>
                <c:pt idx="19">
                  <c:v>0.62576192900923278</c:v>
                </c:pt>
                <c:pt idx="20">
                  <c:v>0.67895528842234154</c:v>
                </c:pt>
                <c:pt idx="21">
                  <c:v>0.69276709782209833</c:v>
                </c:pt>
                <c:pt idx="22">
                  <c:v>0.72180548271096034</c:v>
                </c:pt>
                <c:pt idx="23">
                  <c:v>0.75679356899667583</c:v>
                </c:pt>
                <c:pt idx="24">
                  <c:v>0.78883334076291478</c:v>
                </c:pt>
                <c:pt idx="25">
                  <c:v>0.79340062254221089</c:v>
                </c:pt>
                <c:pt idx="26">
                  <c:v>0.79587577855814029</c:v>
                </c:pt>
                <c:pt idx="27">
                  <c:v>0.80985378245186179</c:v>
                </c:pt>
                <c:pt idx="28">
                  <c:v>0.86071307410710951</c:v>
                </c:pt>
                <c:pt idx="29">
                  <c:v>0.88633142847786894</c:v>
                </c:pt>
                <c:pt idx="30">
                  <c:v>0.90851456472120418</c:v>
                </c:pt>
                <c:pt idx="31">
                  <c:v>0.92486527290986309</c:v>
                </c:pt>
                <c:pt idx="32">
                  <c:v>0.9468379948104465</c:v>
                </c:pt>
                <c:pt idx="33">
                  <c:v>0.96049460327901948</c:v>
                </c:pt>
                <c:pt idx="34">
                  <c:v>0.99562374972959689</c:v>
                </c:pt>
              </c:numCache>
            </c:numRef>
          </c:yVal>
          <c:smooth val="1"/>
        </c:ser>
        <c:ser>
          <c:idx val="4"/>
          <c:order val="2"/>
          <c:tx>
            <c:v>cod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1'!$G$9:$AO$9</c:f>
              <c:numCache>
                <c:formatCode>0.0000</c:formatCode>
                <c:ptCount val="35"/>
                <c:pt idx="0">
                  <c:v>2.6402896093850328E-4</c:v>
                </c:pt>
                <c:pt idx="1">
                  <c:v>2.5910180712111628E-2</c:v>
                </c:pt>
                <c:pt idx="2">
                  <c:v>5.0851739520616154E-2</c:v>
                </c:pt>
                <c:pt idx="3">
                  <c:v>7.4863619665182013E-2</c:v>
                </c:pt>
                <c:pt idx="4">
                  <c:v>0.12024523089771891</c:v>
                </c:pt>
                <c:pt idx="5">
                  <c:v>0.16233230980248903</c:v>
                </c:pt>
                <c:pt idx="6">
                  <c:v>0.21983263638857634</c:v>
                </c:pt>
                <c:pt idx="7">
                  <c:v>0.25474190456222107</c:v>
                </c:pt>
                <c:pt idx="8">
                  <c:v>0.28714988986734025</c:v>
                </c:pt>
                <c:pt idx="9">
                  <c:v>0.3172413788172665</c:v>
                </c:pt>
                <c:pt idx="10">
                  <c:v>0.3584019157017676</c:v>
                </c:pt>
                <c:pt idx="11">
                  <c:v>0.3834132148209885</c:v>
                </c:pt>
                <c:pt idx="12">
                  <c:v>0.4066428144913759</c:v>
                </c:pt>
                <c:pt idx="13">
                  <c:v>0.42821676209805448</c:v>
                </c:pt>
                <c:pt idx="14">
                  <c:v>0.44825115871188798</c:v>
                </c:pt>
                <c:pt idx="15">
                  <c:v>0.47564796876101939</c:v>
                </c:pt>
                <c:pt idx="16">
                  <c:v>0.51501436802371392</c:v>
                </c:pt>
                <c:pt idx="17">
                  <c:v>0.54761418819616203</c:v>
                </c:pt>
                <c:pt idx="18">
                  <c:v>0.55900590186322885</c:v>
                </c:pt>
                <c:pt idx="19">
                  <c:v>0.59661389382876728</c:v>
                </c:pt>
                <c:pt idx="20">
                  <c:v>0.62921401420010992</c:v>
                </c:pt>
                <c:pt idx="21">
                  <c:v>0.63652058401949096</c:v>
                </c:pt>
                <c:pt idx="22">
                  <c:v>0.64999672629433791</c:v>
                </c:pt>
                <c:pt idx="23">
                  <c:v>0.66220747301352545</c:v>
                </c:pt>
                <c:pt idx="24">
                  <c:v>0.66855670493587638</c:v>
                </c:pt>
                <c:pt idx="25">
                  <c:v>0.66901302570619081</c:v>
                </c:pt>
                <c:pt idx="26">
                  <c:v>0.66920851218079724</c:v>
                </c:pt>
                <c:pt idx="27">
                  <c:v>0.66958741270751154</c:v>
                </c:pt>
                <c:pt idx="28">
                  <c:v>0.65813506359318974</c:v>
                </c:pt>
                <c:pt idx="29">
                  <c:v>0.64198896071104039</c:v>
                </c:pt>
                <c:pt idx="30">
                  <c:v>0.61978814057782672</c:v>
                </c:pt>
                <c:pt idx="31">
                  <c:v>0.59679468985313544</c:v>
                </c:pt>
                <c:pt idx="32">
                  <c:v>0.55323180134212591</c:v>
                </c:pt>
                <c:pt idx="33">
                  <c:v>0.5154160582506333</c:v>
                </c:pt>
                <c:pt idx="34">
                  <c:v>0.3193402681480646</c:v>
                </c:pt>
              </c:numCache>
            </c:numRef>
          </c:yVal>
          <c:smooth val="1"/>
        </c:ser>
        <c:ser>
          <c:idx val="1"/>
          <c:order val="3"/>
          <c:tx>
            <c:v>F_cod_2012</c:v>
          </c:tx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'Graphs 1'!$A$24</c:f>
              <c:numCache>
                <c:formatCode>General</c:formatCode>
                <c:ptCount val="1"/>
                <c:pt idx="0">
                  <c:v>1.86</c:v>
                </c:pt>
              </c:numCache>
            </c:numRef>
          </c:xVal>
          <c:yVal>
            <c:numRef>
              <c:f>'Graphs 1'!$B$24</c:f>
              <c:numCache>
                <c:formatCode>General</c:formatCode>
                <c:ptCount val="1"/>
                <c:pt idx="0">
                  <c:v>0.60899999999999999</c:v>
                </c:pt>
              </c:numCache>
            </c:numRef>
          </c:yVal>
          <c:smooth val="0"/>
        </c:ser>
        <c:ser>
          <c:idx val="2"/>
          <c:order val="4"/>
          <c:tx>
            <c:v>NoSize</c:v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1'!$G$19:$AO$19</c:f>
              <c:numCache>
                <c:formatCode>0.0000</c:formatCode>
                <c:ptCount val="35"/>
                <c:pt idx="0">
                  <c:v>2.6716561677285483E-4</c:v>
                </c:pt>
                <c:pt idx="1">
                  <c:v>2.612112706243323E-2</c:v>
                </c:pt>
                <c:pt idx="2">
                  <c:v>5.1074573178892989E-2</c:v>
                </c:pt>
                <c:pt idx="3">
                  <c:v>7.4911493608773902E-2</c:v>
                </c:pt>
                <c:pt idx="4">
                  <c:v>0.11942813176432179</c:v>
                </c:pt>
                <c:pt idx="5">
                  <c:v>0.16003313155142851</c:v>
                </c:pt>
                <c:pt idx="6">
                  <c:v>0.21431660399753452</c:v>
                </c:pt>
                <c:pt idx="7">
                  <c:v>0.24651473779705119</c:v>
                </c:pt>
                <c:pt idx="8">
                  <c:v>0.27582595630660611</c:v>
                </c:pt>
                <c:pt idx="9">
                  <c:v>0.30248612381302475</c:v>
                </c:pt>
                <c:pt idx="10">
                  <c:v>0.33797099832609295</c:v>
                </c:pt>
                <c:pt idx="11">
                  <c:v>0.35890408233883508</c:v>
                </c:pt>
                <c:pt idx="12">
                  <c:v>0.37786086103885613</c:v>
                </c:pt>
                <c:pt idx="13">
                  <c:v>0.39499833450933308</c:v>
                </c:pt>
                <c:pt idx="14">
                  <c:v>0.41046029460499983</c:v>
                </c:pt>
                <c:pt idx="15">
                  <c:v>0.43079697206834844</c:v>
                </c:pt>
                <c:pt idx="16">
                  <c:v>0.45803168790255994</c:v>
                </c:pt>
                <c:pt idx="17">
                  <c:v>0.47827122871000177</c:v>
                </c:pt>
                <c:pt idx="18">
                  <c:v>0.48470218187636854</c:v>
                </c:pt>
                <c:pt idx="19">
                  <c:v>0.50262469310561597</c:v>
                </c:pt>
                <c:pt idx="20">
                  <c:v>0.51149438299414252</c:v>
                </c:pt>
                <c:pt idx="21">
                  <c:v>0.51195340441117121</c:v>
                </c:pt>
                <c:pt idx="22">
                  <c:v>0.51002238729834593</c:v>
                </c:pt>
                <c:pt idx="23">
                  <c:v>0.50171072636930292</c:v>
                </c:pt>
                <c:pt idx="24">
                  <c:v>0.48722281503705761</c:v>
                </c:pt>
                <c:pt idx="25">
                  <c:v>0.48454050589318359</c:v>
                </c:pt>
                <c:pt idx="26">
                  <c:v>0.48301706571841069</c:v>
                </c:pt>
                <c:pt idx="27">
                  <c:v>0.47344848655484267</c:v>
                </c:pt>
                <c:pt idx="28">
                  <c:v>0.42232302934376503</c:v>
                </c:pt>
                <c:pt idx="29">
                  <c:v>0.38427746430345733</c:v>
                </c:pt>
                <c:pt idx="30">
                  <c:v>0.34246097710636775</c:v>
                </c:pt>
                <c:pt idx="31">
                  <c:v>0.30506274958055446</c:v>
                </c:pt>
                <c:pt idx="32">
                  <c:v>0.24358841903175146</c:v>
                </c:pt>
                <c:pt idx="33">
                  <c:v>0.19710709461684994</c:v>
                </c:pt>
                <c:pt idx="34">
                  <c:v>3.2229908553035633E-2</c:v>
                </c:pt>
              </c:numCache>
            </c:numRef>
          </c:yVal>
          <c:smooth val="0"/>
        </c:ser>
        <c:ser>
          <c:idx val="6"/>
          <c:order val="5"/>
          <c:tx>
            <c:v>Lc_max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1'!$G$37:$AO$37</c:f>
              <c:numCache>
                <c:formatCode>0.000</c:formatCode>
                <c:ptCount val="35"/>
                <c:pt idx="0">
                  <c:v>2.6708032245405049E-4</c:v>
                </c:pt>
                <c:pt idx="1">
                  <c:v>2.6143035243540176E-2</c:v>
                </c:pt>
                <c:pt idx="2">
                  <c:v>5.1192754399858792E-2</c:v>
                </c:pt>
                <c:pt idx="3">
                  <c:v>7.5231285102758824E-2</c:v>
                </c:pt>
                <c:pt idx="4">
                  <c:v>0.12053005896841443</c:v>
                </c:pt>
                <c:pt idx="5">
                  <c:v>0.1624763055254024</c:v>
                </c:pt>
                <c:pt idx="6">
                  <c:v>0.21987027092027361</c:v>
                </c:pt>
                <c:pt idx="7">
                  <c:v>0.25486998916212855</c:v>
                </c:pt>
                <c:pt idx="8">
                  <c:v>0.2875444200370284</c:v>
                </c:pt>
                <c:pt idx="9">
                  <c:v>0.31810322151032139</c:v>
                </c:pt>
                <c:pt idx="10">
                  <c:v>0.36037280385872772</c:v>
                </c:pt>
                <c:pt idx="11">
                  <c:v>0.38640546653090302</c:v>
                </c:pt>
                <c:pt idx="12">
                  <c:v>0.41088361142624957</c:v>
                </c:pt>
                <c:pt idx="13">
                  <c:v>0.43393069574230719</c:v>
                </c:pt>
                <c:pt idx="14">
                  <c:v>0.45565772183197573</c:v>
                </c:pt>
                <c:pt idx="15">
                  <c:v>0.48598949993528595</c:v>
                </c:pt>
                <c:pt idx="16">
                  <c:v>0.53123055855897872</c:v>
                </c:pt>
                <c:pt idx="17">
                  <c:v>0.57080095440941703</c:v>
                </c:pt>
                <c:pt idx="18">
                  <c:v>0.58525215643526751</c:v>
                </c:pt>
                <c:pt idx="19">
                  <c:v>0.63640052879950681</c:v>
                </c:pt>
                <c:pt idx="20">
                  <c:v>0.68818224660280658</c:v>
                </c:pt>
                <c:pt idx="21">
                  <c:v>0.70159638101507937</c:v>
                </c:pt>
                <c:pt idx="22">
                  <c:v>0.72976305315125345</c:v>
                </c:pt>
                <c:pt idx="23">
                  <c:v>0.76364699871324215</c:v>
                </c:pt>
                <c:pt idx="24">
                  <c:v>0.79463240601070029</c:v>
                </c:pt>
                <c:pt idx="25">
                  <c:v>0.7990192113705622</c:v>
                </c:pt>
                <c:pt idx="26">
                  <c:v>0.80138560261318037</c:v>
                </c:pt>
                <c:pt idx="27">
                  <c:v>0.81495858639314755</c:v>
                </c:pt>
                <c:pt idx="28">
                  <c:v>0.86409471019221396</c:v>
                </c:pt>
                <c:pt idx="29">
                  <c:v>0.88891469955901437</c:v>
                </c:pt>
                <c:pt idx="30">
                  <c:v>0.91041340580967833</c:v>
                </c:pt>
                <c:pt idx="31">
                  <c:v>0.9262893191919338</c:v>
                </c:pt>
                <c:pt idx="32">
                  <c:v>0.94768213574074023</c:v>
                </c:pt>
                <c:pt idx="33">
                  <c:v>0.96102515977970648</c:v>
                </c:pt>
                <c:pt idx="34">
                  <c:v>0.9956364157080233</c:v>
                </c:pt>
              </c:numCache>
            </c:numRef>
          </c:yVal>
          <c:smooth val="0"/>
        </c:ser>
        <c:ser>
          <c:idx val="8"/>
          <c:order val="6"/>
          <c:tx>
            <c:v>F0.1</c:v>
          </c:tx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'Graphs 1'!$A$26</c:f>
              <c:numCache>
                <c:formatCode>General</c:formatCode>
                <c:ptCount val="1"/>
                <c:pt idx="0">
                  <c:v>0.94</c:v>
                </c:pt>
              </c:numCache>
            </c:numRef>
          </c:xVal>
          <c:yVal>
            <c:numRef>
              <c:f>'Graphs 1'!$B$26</c:f>
              <c:numCache>
                <c:formatCode>General</c:formatCode>
                <c:ptCount val="1"/>
                <c:pt idx="0">
                  <c:v>0.79500000000000004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54752"/>
        <c:axId val="129357312"/>
      </c:scatterChart>
      <c:valAx>
        <c:axId val="129354752"/>
        <c:scaling>
          <c:orientation val="minMax"/>
          <c:max val="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F/M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357312"/>
        <c:crosses val="autoZero"/>
        <c:crossBetween val="midCat"/>
        <c:majorUnit val="0.5"/>
        <c:minorUnit val="0.5"/>
      </c:valAx>
      <c:valAx>
        <c:axId val="129357312"/>
        <c:scaling>
          <c:orientation val="minMax"/>
          <c:max val="1.0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0"/>
                  <a:t>Relative</a:t>
                </a:r>
                <a:r>
                  <a:rPr lang="en-US" i="0" baseline="0"/>
                  <a:t> Yield</a:t>
                </a:r>
                <a:endParaRPr lang="en-US" i="0"/>
              </a:p>
            </c:rich>
          </c:tx>
          <c:layout/>
          <c:overlay val="0"/>
        </c:title>
        <c:numFmt formatCode="#,##0.0" sourceLinked="0"/>
        <c:majorTickMark val="out"/>
        <c:minorTickMark val="out"/>
        <c:tickLblPos val="nextTo"/>
        <c:crossAx val="129354752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Lcopt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1'!$G$28:$AO$28</c:f>
              <c:numCache>
                <c:formatCode>#,##0.0000</c:formatCode>
                <c:ptCount val="35"/>
                <c:pt idx="0">
                  <c:v>0.4444666644446667</c:v>
                </c:pt>
                <c:pt idx="1">
                  <c:v>0.44664466446644663</c:v>
                </c:pt>
                <c:pt idx="2">
                  <c:v>0.44880174291939001</c:v>
                </c:pt>
                <c:pt idx="3">
                  <c:v>0.45091693635382957</c:v>
                </c:pt>
                <c:pt idx="4">
                  <c:v>0.45502645502645495</c:v>
                </c:pt>
                <c:pt idx="5">
                  <c:v>0.45898234683281408</c:v>
                </c:pt>
                <c:pt idx="6">
                  <c:v>0.46464646464646459</c:v>
                </c:pt>
                <c:pt idx="7">
                  <c:v>0.46825396825396814</c:v>
                </c:pt>
                <c:pt idx="8">
                  <c:v>0.47173489278752428</c:v>
                </c:pt>
                <c:pt idx="9">
                  <c:v>0.47509578544061304</c:v>
                </c:pt>
                <c:pt idx="10">
                  <c:v>0.47992530345471529</c:v>
                </c:pt>
                <c:pt idx="11">
                  <c:v>0.48301193755739208</c:v>
                </c:pt>
                <c:pt idx="12">
                  <c:v>0.48599819331526645</c:v>
                </c:pt>
                <c:pt idx="13">
                  <c:v>0.48888888888888887</c:v>
                </c:pt>
                <c:pt idx="14">
                  <c:v>0.49168853893263342</c:v>
                </c:pt>
                <c:pt idx="15">
                  <c:v>0.49572649572649569</c:v>
                </c:pt>
                <c:pt idx="16">
                  <c:v>0.50205761316872421</c:v>
                </c:pt>
                <c:pt idx="17">
                  <c:v>0.50793650793650802</c:v>
                </c:pt>
                <c:pt idx="18">
                  <c:v>0.51017214397496091</c:v>
                </c:pt>
                <c:pt idx="19">
                  <c:v>0.51851851851851849</c:v>
                </c:pt>
                <c:pt idx="20">
                  <c:v>0.52777777777777779</c:v>
                </c:pt>
                <c:pt idx="21">
                  <c:v>0.53033401499659172</c:v>
                </c:pt>
                <c:pt idx="22">
                  <c:v>0.53594771241830064</c:v>
                </c:pt>
                <c:pt idx="23">
                  <c:v>0.54320987654320996</c:v>
                </c:pt>
                <c:pt idx="24">
                  <c:v>0.55044165504416565</c:v>
                </c:pt>
                <c:pt idx="25">
                  <c:v>0.55152561888313179</c:v>
                </c:pt>
                <c:pt idx="26">
                  <c:v>0.5521191294387171</c:v>
                </c:pt>
                <c:pt idx="27">
                  <c:v>0.55555555555555558</c:v>
                </c:pt>
                <c:pt idx="28">
                  <c:v>0.56954156954156943</c:v>
                </c:pt>
                <c:pt idx="29">
                  <c:v>0.57777777777777772</c:v>
                </c:pt>
                <c:pt idx="30">
                  <c:v>0.58585858585858586</c:v>
                </c:pt>
                <c:pt idx="31">
                  <c:v>0.59259259259259256</c:v>
                </c:pt>
                <c:pt idx="32">
                  <c:v>0.60317460317460314</c:v>
                </c:pt>
                <c:pt idx="33">
                  <c:v>0.61111111111111116</c:v>
                </c:pt>
                <c:pt idx="34">
                  <c:v>0.64646464646464652</c:v>
                </c:pt>
              </c:numCache>
            </c:numRef>
          </c:yVal>
          <c:smooth val="1"/>
        </c:ser>
        <c:ser>
          <c:idx val="1"/>
          <c:order val="1"/>
          <c:tx>
            <c:v>Lcmax</c:v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1'!$G$36:$AO$36</c:f>
              <c:numCache>
                <c:formatCode>General</c:formatCode>
                <c:ptCount val="35"/>
                <c:pt idx="0">
                  <c:v>0.12189880309235901</c:v>
                </c:pt>
                <c:pt idx="1">
                  <c:v>0.12189880309235901</c:v>
                </c:pt>
                <c:pt idx="2">
                  <c:v>0.15551160046427975</c:v>
                </c:pt>
                <c:pt idx="3">
                  <c:v>0.17935429494515825</c:v>
                </c:pt>
                <c:pt idx="4">
                  <c:v>0.21451191973970565</c:v>
                </c:pt>
                <c:pt idx="5">
                  <c:v>0.24107606874754317</c:v>
                </c:pt>
                <c:pt idx="6">
                  <c:v>0.27231659959643467</c:v>
                </c:pt>
                <c:pt idx="7">
                  <c:v>0.28949914496591267</c:v>
                </c:pt>
                <c:pt idx="8">
                  <c:v>0.30464000493286242</c:v>
                </c:pt>
                <c:pt idx="9">
                  <c:v>0.31818485391375489</c:v>
                </c:pt>
                <c:pt idx="10">
                  <c:v>0.33615624532840271</c:v>
                </c:pt>
                <c:pt idx="11">
                  <c:v>0.34687507061758505</c:v>
                </c:pt>
                <c:pt idx="12">
                  <c:v>0.35676045392079236</c:v>
                </c:pt>
                <c:pt idx="13">
                  <c:v>0.36592641864882758</c:v>
                </c:pt>
                <c:pt idx="14">
                  <c:v>0.37446419119082713</c:v>
                </c:pt>
                <c:pt idx="15">
                  <c:v>0.38625197342360551</c:v>
                </c:pt>
                <c:pt idx="16">
                  <c:v>0.40364379313463855</c:v>
                </c:pt>
                <c:pt idx="17">
                  <c:v>0.41877320656936023</c:v>
                </c:pt>
                <c:pt idx="18">
                  <c:v>0.42429998879450265</c:v>
                </c:pt>
                <c:pt idx="19">
                  <c:v>0.44396572983578025</c:v>
                </c:pt>
                <c:pt idx="20">
                  <c:v>0.46423391787078344</c:v>
                </c:pt>
                <c:pt idx="21">
                  <c:v>0.4695792706294119</c:v>
                </c:pt>
                <c:pt idx="22">
                  <c:v>0.48097660198115305</c:v>
                </c:pt>
                <c:pt idx="23">
                  <c:v>0.4950822331054715</c:v>
                </c:pt>
                <c:pt idx="24">
                  <c:v>0.5071520162383073</c:v>
                </c:pt>
                <c:pt idx="25">
                  <c:v>0.5071520162383073</c:v>
                </c:pt>
                <c:pt idx="26">
                  <c:v>0.5071520162383073</c:v>
                </c:pt>
                <c:pt idx="27">
                  <c:v>0.51761043810615204</c:v>
                </c:pt>
                <c:pt idx="28">
                  <c:v>0.53856115380592462</c:v>
                </c:pt>
                <c:pt idx="29">
                  <c:v>0.55433590087941487</c:v>
                </c:pt>
                <c:pt idx="30">
                  <c:v>0.5666577060460174</c:v>
                </c:pt>
                <c:pt idx="31">
                  <c:v>0.57655398327028473</c:v>
                </c:pt>
                <c:pt idx="32">
                  <c:v>0.59146834123114378</c:v>
                </c:pt>
                <c:pt idx="33">
                  <c:v>0.60217283960980461</c:v>
                </c:pt>
                <c:pt idx="34">
                  <c:v>0.64526935456216772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'Graphs 1'!$A$2</c:f>
              <c:strCache>
                <c:ptCount val="1"/>
                <c:pt idx="0">
                  <c:v>Ll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'Graphs 1'!$A$3:$A$4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'Graphs 1'!$B$3:$B$4</c:f>
              <c:numCache>
                <c:formatCode>General</c:formatCode>
                <c:ptCount val="2"/>
                <c:pt idx="0">
                  <c:v>0.27131782945736432</c:v>
                </c:pt>
                <c:pt idx="1">
                  <c:v>0.27131782945736432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'Graphs 1'!$A$5</c:f>
              <c:strCache>
                <c:ptCount val="1"/>
                <c:pt idx="0">
                  <c:v>M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'Graphs 1'!$A$6:$A$7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'Graphs 1'!$B$6:$B$7</c:f>
              <c:numCache>
                <c:formatCode>General</c:formatCode>
                <c:ptCount val="2"/>
                <c:pt idx="0">
                  <c:v>0</c:v>
                </c:pt>
                <c:pt idx="1">
                  <c:v>0.67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'Graphs 1'!$A$8</c:f>
              <c:strCache>
                <c:ptCount val="1"/>
                <c:pt idx="0">
                  <c:v>Lm/Linf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'Graphs 1'!$A$9:$A$10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'Graphs 1'!$B$9:$B$10</c:f>
              <c:numCache>
                <c:formatCode>General</c:formatCode>
                <c:ptCount val="2"/>
                <c:pt idx="0">
                  <c:v>0.47286821705426357</c:v>
                </c:pt>
                <c:pt idx="1">
                  <c:v>0.47286821705426357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'Graphs 1'!$A$11</c:f>
              <c:strCache>
                <c:ptCount val="1"/>
                <c:pt idx="0">
                  <c:v>F2012</c:v>
                </c:pt>
              </c:strCache>
            </c:strRef>
          </c:tx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'Graphs 1'!$A$12</c:f>
              <c:numCache>
                <c:formatCode>General</c:formatCode>
                <c:ptCount val="1"/>
                <c:pt idx="0">
                  <c:v>1.86</c:v>
                </c:pt>
              </c:numCache>
            </c:numRef>
          </c:xVal>
          <c:yVal>
            <c:numRef>
              <c:f>'Graphs 1'!$B$12</c:f>
              <c:numCache>
                <c:formatCode>General</c:formatCode>
                <c:ptCount val="1"/>
                <c:pt idx="0">
                  <c:v>0.27131782945736432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99136"/>
        <c:axId val="129501440"/>
      </c:scatterChart>
      <c:valAx>
        <c:axId val="129499136"/>
        <c:scaling>
          <c:orientation val="minMax"/>
          <c:max val="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F/M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29501440"/>
        <c:crosses val="autoZero"/>
        <c:crossBetween val="midCat"/>
        <c:majorUnit val="0.5"/>
        <c:minorUnit val="0.1"/>
      </c:valAx>
      <c:valAx>
        <c:axId val="129501440"/>
        <c:scaling>
          <c:orientation val="minMax"/>
          <c:max val="0.70000000000000007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L</a:t>
                </a:r>
                <a:r>
                  <a:rPr lang="en-US" i="1" baseline="-25000"/>
                  <a:t>c</a:t>
                </a:r>
                <a:r>
                  <a:rPr lang="en-US"/>
                  <a:t> /</a:t>
                </a:r>
                <a:r>
                  <a:rPr lang="en-US" i="1"/>
                  <a:t>L</a:t>
                </a:r>
                <a:r>
                  <a:rPr lang="en-US" i="1" baseline="-25000">
                    <a:latin typeface="Calibri"/>
                    <a:cs typeface="Calibri"/>
                  </a:rPr>
                  <a:t>∞</a:t>
                </a:r>
                <a:endParaRPr lang="en-US" i="1" baseline="-25000"/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294991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9143016958946"/>
          <c:y val="5.1400554097404488E-2"/>
          <c:w val="0.77114483640364628"/>
          <c:h val="0.73444808982210552"/>
        </c:manualLayout>
      </c:layout>
      <c:scatterChart>
        <c:scatterStyle val="lineMarker"/>
        <c:varyColors val="0"/>
        <c:ser>
          <c:idx val="0"/>
          <c:order val="0"/>
          <c:tx>
            <c:v>1.5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1'!$G$44:$AO$44</c:f>
              <c:numCache>
                <c:formatCode>0.0000</c:formatCode>
                <c:ptCount val="35"/>
                <c:pt idx="0">
                  <c:v>2.4661883422204365E-4</c:v>
                </c:pt>
                <c:pt idx="1">
                  <c:v>2.423452614616441E-2</c:v>
                </c:pt>
                <c:pt idx="2">
                  <c:v>4.7631439195049322E-2</c:v>
                </c:pt>
                <c:pt idx="3">
                  <c:v>7.0227953974023552E-2</c:v>
                </c:pt>
                <c:pt idx="4">
                  <c:v>0.11315873500623255</c:v>
                </c:pt>
                <c:pt idx="5">
                  <c:v>0.15328664905685424</c:v>
                </c:pt>
                <c:pt idx="6">
                  <c:v>0.20872691670241461</c:v>
                </c:pt>
                <c:pt idx="7">
                  <c:v>0.2428177582441802</c:v>
                </c:pt>
                <c:pt idx="8">
                  <c:v>0.27482568872063523</c:v>
                </c:pt>
                <c:pt idx="9">
                  <c:v>0.3049132728194841</c:v>
                </c:pt>
                <c:pt idx="10">
                  <c:v>0.3467623529081626</c:v>
                </c:pt>
                <c:pt idx="11">
                  <c:v>0.37266390407303401</c:v>
                </c:pt>
                <c:pt idx="12">
                  <c:v>0.39710403195769917</c:v>
                </c:pt>
                <c:pt idx="13">
                  <c:v>0.42018832429296715</c:v>
                </c:pt>
                <c:pt idx="14">
                  <c:v>0.44201314556003496</c:v>
                </c:pt>
                <c:pt idx="15">
                  <c:v>0.47257948654318099</c:v>
                </c:pt>
                <c:pt idx="16">
                  <c:v>0.5183718606106279</c:v>
                </c:pt>
                <c:pt idx="17">
                  <c:v>0.55860909734316289</c:v>
                </c:pt>
                <c:pt idx="18">
                  <c:v>0.57334400230726934</c:v>
                </c:pt>
                <c:pt idx="19">
                  <c:v>0.62565541486167531</c:v>
                </c:pt>
                <c:pt idx="20">
                  <c:v>0.67883971996024262</c:v>
                </c:pt>
                <c:pt idx="21">
                  <c:v>0.69264917838107853</c:v>
                </c:pt>
                <c:pt idx="22">
                  <c:v>0.72168262049750653</c:v>
                </c:pt>
                <c:pt idx="23">
                  <c:v>0.75666475128159638</c:v>
                </c:pt>
                <c:pt idx="24">
                  <c:v>0.78869906939394618</c:v>
                </c:pt>
                <c:pt idx="25">
                  <c:v>0.79326557375278539</c:v>
                </c:pt>
                <c:pt idx="26">
                  <c:v>0.79574030845971355</c:v>
                </c:pt>
                <c:pt idx="27">
                  <c:v>0.80971593308569734</c:v>
                </c:pt>
                <c:pt idx="28">
                  <c:v>0.86056656772004703</c:v>
                </c:pt>
                <c:pt idx="29">
                  <c:v>0.88618056145930957</c:v>
                </c:pt>
                <c:pt idx="30">
                  <c:v>0.90835992179724467</c:v>
                </c:pt>
                <c:pt idx="31">
                  <c:v>0.92470784684799789</c:v>
                </c:pt>
                <c:pt idx="32">
                  <c:v>0.94667682865888525</c:v>
                </c:pt>
                <c:pt idx="33">
                  <c:v>0.9603311125660845</c:v>
                </c:pt>
                <c:pt idx="34">
                  <c:v>0.99545427950446141</c:v>
                </c:pt>
              </c:numCache>
            </c:numRef>
          </c:yVal>
          <c:smooth val="1"/>
        </c:ser>
        <c:ser>
          <c:idx val="1"/>
          <c:order val="1"/>
          <c:tx>
            <c:v>0.5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1'!$G$47:$AO$47</c:f>
              <c:numCache>
                <c:formatCode>0.0000</c:formatCode>
                <c:ptCount val="35"/>
                <c:pt idx="0">
                  <c:v>1.8435966996436322E-4</c:v>
                </c:pt>
                <c:pt idx="1">
                  <c:v>1.8183294460150625E-2</c:v>
                </c:pt>
                <c:pt idx="2">
                  <c:v>3.5868659686979151E-2</c:v>
                </c:pt>
                <c:pt idx="3">
                  <c:v>5.307431885738742E-2</c:v>
                </c:pt>
                <c:pt idx="4">
                  <c:v>8.6115290415748183E-2</c:v>
                </c:pt>
                <c:pt idx="5">
                  <c:v>0.11743612777023116</c:v>
                </c:pt>
                <c:pt idx="6">
                  <c:v>0.16144880916927523</c:v>
                </c:pt>
                <c:pt idx="7">
                  <c:v>0.18896638102306285</c:v>
                </c:pt>
                <c:pt idx="8">
                  <c:v>0.21513685987048103</c:v>
                </c:pt>
                <c:pt idx="9">
                  <c:v>0.24004763223400577</c:v>
                </c:pt>
                <c:pt idx="10">
                  <c:v>0.27522586910949259</c:v>
                </c:pt>
                <c:pt idx="11">
                  <c:v>0.29732520076928387</c:v>
                </c:pt>
                <c:pt idx="12">
                  <c:v>0.31841955658654636</c:v>
                </c:pt>
                <c:pt idx="13">
                  <c:v>0.33856952027644144</c:v>
                </c:pt>
                <c:pt idx="14">
                  <c:v>0.35783114376540581</c:v>
                </c:pt>
                <c:pt idx="15">
                  <c:v>0.38517048418898692</c:v>
                </c:pt>
                <c:pt idx="16">
                  <c:v>0.42697811643260625</c:v>
                </c:pt>
                <c:pt idx="17">
                  <c:v>0.46463288271472342</c:v>
                </c:pt>
                <c:pt idx="18">
                  <c:v>0.47865513643460689</c:v>
                </c:pt>
                <c:pt idx="19">
                  <c:v>0.52954462014926662</c:v>
                </c:pt>
                <c:pt idx="20">
                  <c:v>0.58327336896929838</c:v>
                </c:pt>
                <c:pt idx="21">
                  <c:v>0.59759503688719118</c:v>
                </c:pt>
                <c:pt idx="22">
                  <c:v>0.62826136530663412</c:v>
                </c:pt>
                <c:pt idx="23">
                  <c:v>0.66631576323101771</c:v>
                </c:pt>
                <c:pt idx="24">
                  <c:v>0.70237323728655099</c:v>
                </c:pt>
                <c:pt idx="25">
                  <c:v>0.7076180773394144</c:v>
                </c:pt>
                <c:pt idx="26">
                  <c:v>0.71047206113196681</c:v>
                </c:pt>
                <c:pt idx="27">
                  <c:v>0.72674863621950736</c:v>
                </c:pt>
                <c:pt idx="28">
                  <c:v>0.78856927219552408</c:v>
                </c:pt>
                <c:pt idx="29">
                  <c:v>0.82158331376728955</c:v>
                </c:pt>
                <c:pt idx="30">
                  <c:v>0.8514682475523413</c:v>
                </c:pt>
                <c:pt idx="31">
                  <c:v>0.87443672156407892</c:v>
                </c:pt>
                <c:pt idx="32">
                  <c:v>0.90688873270141268</c:v>
                </c:pt>
                <c:pt idx="33">
                  <c:v>0.92823328751041378</c:v>
                </c:pt>
                <c:pt idx="34">
                  <c:v>0.99030390256534273</c:v>
                </c:pt>
              </c:numCache>
            </c:numRef>
          </c:yVal>
          <c:smooth val="0"/>
        </c:ser>
        <c:ser>
          <c:idx val="2"/>
          <c:order val="2"/>
          <c:tx>
            <c:v>3.0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1'!$G$56:$AO$56</c:f>
              <c:numCache>
                <c:formatCode>0.0000</c:formatCode>
                <c:ptCount val="35"/>
                <c:pt idx="0">
                  <c:v>2.878975750268135E-4</c:v>
                </c:pt>
                <c:pt idx="1">
                  <c:v>2.8220204250202861E-2</c:v>
                </c:pt>
                <c:pt idx="2">
                  <c:v>5.5328322469368758E-2</c:v>
                </c:pt>
                <c:pt idx="3">
                  <c:v>8.1379807979904559E-2</c:v>
                </c:pt>
                <c:pt idx="4">
                  <c:v>0.1305183365246578</c:v>
                </c:pt>
                <c:pt idx="5">
                  <c:v>0.17601708451855194</c:v>
                </c:pt>
                <c:pt idx="6">
                  <c:v>0.23817028576680091</c:v>
                </c:pt>
                <c:pt idx="7">
                  <c:v>0.27596912268121709</c:v>
                </c:pt>
                <c:pt idx="8">
                  <c:v>0.3111587635089772</c:v>
                </c:pt>
                <c:pt idx="9">
                  <c:v>0.34396592639705509</c:v>
                </c:pt>
                <c:pt idx="10">
                  <c:v>0.38914834038300283</c:v>
                </c:pt>
                <c:pt idx="11">
                  <c:v>0.41684380651997777</c:v>
                </c:pt>
                <c:pt idx="12">
                  <c:v>0.44278276995670901</c:v>
                </c:pt>
                <c:pt idx="13">
                  <c:v>0.46710597700509571</c:v>
                </c:pt>
                <c:pt idx="14">
                  <c:v>0.48994068380817513</c:v>
                </c:pt>
                <c:pt idx="15">
                  <c:v>0.52165098343676186</c:v>
                </c:pt>
                <c:pt idx="16">
                  <c:v>0.56854613715237012</c:v>
                </c:pt>
                <c:pt idx="17">
                  <c:v>0.60912069995463658</c:v>
                </c:pt>
                <c:pt idx="18">
                  <c:v>0.62382532722250017</c:v>
                </c:pt>
                <c:pt idx="19">
                  <c:v>0.67533184449305006</c:v>
                </c:pt>
                <c:pt idx="20">
                  <c:v>0.72651675566879659</c:v>
                </c:pt>
                <c:pt idx="21">
                  <c:v>0.7396000758459681</c:v>
                </c:pt>
                <c:pt idx="22">
                  <c:v>0.76681299810379588</c:v>
                </c:pt>
                <c:pt idx="23">
                  <c:v>0.79904591861969509</c:v>
                </c:pt>
                <c:pt idx="24">
                  <c:v>0.82799335022788223</c:v>
                </c:pt>
                <c:pt idx="25">
                  <c:v>0.83207303000533417</c:v>
                </c:pt>
                <c:pt idx="26">
                  <c:v>0.83427890355699819</c:v>
                </c:pt>
                <c:pt idx="27">
                  <c:v>0.84666852423411065</c:v>
                </c:pt>
                <c:pt idx="28">
                  <c:v>0.89071364625187643</c:v>
                </c:pt>
                <c:pt idx="29">
                  <c:v>0.91222152962653491</c:v>
                </c:pt>
                <c:pt idx="30">
                  <c:v>0.93042896873268621</c:v>
                </c:pt>
                <c:pt idx="31">
                  <c:v>0.94357519546769142</c:v>
                </c:pt>
                <c:pt idx="32">
                  <c:v>0.96082869650178715</c:v>
                </c:pt>
                <c:pt idx="33">
                  <c:v>0.97128059436544589</c:v>
                </c:pt>
                <c:pt idx="34">
                  <c:v>0.99689409869706269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35360"/>
        <c:axId val="129541632"/>
      </c:scatterChart>
      <c:valAx>
        <c:axId val="129535360"/>
        <c:scaling>
          <c:orientation val="minMax"/>
          <c:max val="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F/M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541632"/>
        <c:crosses val="autoZero"/>
        <c:crossBetween val="midCat"/>
        <c:majorUnit val="0.5"/>
        <c:minorUnit val="0.5"/>
      </c:valAx>
      <c:valAx>
        <c:axId val="129541632"/>
        <c:scaling>
          <c:orientation val="minMax"/>
          <c:max val="1.0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0"/>
                  <a:t>Relative</a:t>
                </a:r>
                <a:r>
                  <a:rPr lang="en-US" i="0" baseline="0"/>
                  <a:t> Yield</a:t>
                </a:r>
                <a:endParaRPr lang="en-US" i="0"/>
              </a:p>
            </c:rich>
          </c:tx>
          <c:layout/>
          <c:overlay val="0"/>
        </c:title>
        <c:numFmt formatCode="#,##0.0" sourceLinked="0"/>
        <c:majorTickMark val="out"/>
        <c:minorTickMark val="out"/>
        <c:tickLblPos val="nextTo"/>
        <c:crossAx val="129535360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9143016958946"/>
          <c:y val="5.1400554097404488E-2"/>
          <c:w val="0.77114483640364628"/>
          <c:h val="0.73444808982210552"/>
        </c:manualLayout>
      </c:layout>
      <c:scatterChart>
        <c:scatterStyle val="lineMarker"/>
        <c:varyColors val="0"/>
        <c:ser>
          <c:idx val="3"/>
          <c:order val="0"/>
          <c:tx>
            <c:strRef>
              <c:f>'Graphs 1'!$A$42</c:f>
              <c:strCache>
                <c:ptCount val="1"/>
                <c:pt idx="0">
                  <c:v>M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'Graphs 1'!$A$43:$A$44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'Graphs 1'!$B$43:$B$44</c:f>
              <c:numCache>
                <c:formatCode>General</c:formatCode>
                <c:ptCount val="2"/>
                <c:pt idx="0">
                  <c:v>0</c:v>
                </c:pt>
                <c:pt idx="1">
                  <c:v>0.94</c:v>
                </c:pt>
              </c:numCache>
            </c:numRef>
          </c:yVal>
          <c:smooth val="0"/>
        </c:ser>
        <c:ser>
          <c:idx val="0"/>
          <c:order val="1"/>
          <c:tx>
            <c:v>Lc_opt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1'!$G$33:$AO$33</c:f>
              <c:numCache>
                <c:formatCode>0.0000</c:formatCode>
                <c:ptCount val="35"/>
                <c:pt idx="0">
                  <c:v>0.99984974709386787</c:v>
                </c:pt>
                <c:pt idx="1">
                  <c:v>0.98521694291126471</c:v>
                </c:pt>
                <c:pt idx="2">
                  <c:v>0.97090945701998577</c:v>
                </c:pt>
                <c:pt idx="3">
                  <c:v>0.9570575639200336</c:v>
                </c:pt>
                <c:pt idx="4">
                  <c:v>0.93064573023970132</c:v>
                </c:pt>
                <c:pt idx="5">
                  <c:v>0.90584111839124715</c:v>
                </c:pt>
                <c:pt idx="6">
                  <c:v>0.87137412629946276</c:v>
                </c:pt>
                <c:pt idx="7">
                  <c:v>0.85005980144168025</c:v>
                </c:pt>
                <c:pt idx="8">
                  <c:v>0.82995972180549993</c:v>
                </c:pt>
                <c:pt idx="9">
                  <c:v>0.81098417414587132</c:v>
                </c:pt>
                <c:pt idx="10">
                  <c:v>0.78445277451636253</c:v>
                </c:pt>
                <c:pt idx="11">
                  <c:v>0.76794701204878091</c:v>
                </c:pt>
                <c:pt idx="12">
                  <c:v>0.75231006550684065</c:v>
                </c:pt>
                <c:pt idx="13">
                  <c:v>0.73748250391093872</c:v>
                </c:pt>
                <c:pt idx="14">
                  <c:v>0.72340986069622293</c:v>
                </c:pt>
                <c:pt idx="15">
                  <c:v>0.70360813356685281</c:v>
                </c:pt>
                <c:pt idx="16">
                  <c:v>0.6737271001678905</c:v>
                </c:pt>
                <c:pt idx="17">
                  <c:v>0.64723969479577548</c:v>
                </c:pt>
                <c:pt idx="18">
                  <c:v>0.63748171024786826</c:v>
                </c:pt>
                <c:pt idx="19">
                  <c:v>0.60256416378182631</c:v>
                </c:pt>
                <c:pt idx="20">
                  <c:v>0.56657437969143054</c:v>
                </c:pt>
                <c:pt idx="21">
                  <c:v>0.55713910770214725</c:v>
                </c:pt>
                <c:pt idx="22">
                  <c:v>0.53716755535736072</c:v>
                </c:pt>
                <c:pt idx="23">
                  <c:v>0.51283844464978345</c:v>
                </c:pt>
                <c:pt idx="24">
                  <c:v>0.49027110406021618</c:v>
                </c:pt>
                <c:pt idx="25">
                  <c:v>0.48702929206696594</c:v>
                </c:pt>
                <c:pt idx="26">
                  <c:v>0.48526970406431991</c:v>
                </c:pt>
                <c:pt idx="27">
                  <c:v>0.47529524465330253</c:v>
                </c:pt>
                <c:pt idx="28">
                  <c:v>0.43839517703658615</c:v>
                </c:pt>
                <c:pt idx="29">
                  <c:v>0.41937364997861193</c:v>
                </c:pt>
                <c:pt idx="30">
                  <c:v>0.40260461299293859</c:v>
                </c:pt>
                <c:pt idx="31">
                  <c:v>0.39002956536666333</c:v>
                </c:pt>
                <c:pt idx="32">
                  <c:v>0.37276990544018551</c:v>
                </c:pt>
                <c:pt idx="33">
                  <c:v>0.36177574157908676</c:v>
                </c:pt>
                <c:pt idx="34">
                  <c:v>0.33184475330814789</c:v>
                </c:pt>
              </c:numCache>
            </c:numRef>
          </c:yVal>
          <c:smooth val="1"/>
        </c:ser>
        <c:ser>
          <c:idx val="2"/>
          <c:order val="2"/>
          <c:tx>
            <c:v>Lc_max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1'!$G$41:$AO$41</c:f>
              <c:numCache>
                <c:formatCode>0.0000</c:formatCode>
                <c:ptCount val="35"/>
                <c:pt idx="0">
                  <c:v>0.99978255359572887</c:v>
                </c:pt>
                <c:pt idx="1">
                  <c:v>0.97856693563247721</c:v>
                </c:pt>
                <c:pt idx="2">
                  <c:v>0.95887344203730751</c:v>
                </c:pt>
                <c:pt idx="3">
                  <c:v>0.94038783569519679</c:v>
                </c:pt>
                <c:pt idx="4">
                  <c:v>0.90631754989078628</c:v>
                </c:pt>
                <c:pt idx="5">
                  <c:v>0.87543998975794568</c:v>
                </c:pt>
                <c:pt idx="6">
                  <c:v>0.83399808973967648</c:v>
                </c:pt>
                <c:pt idx="7">
                  <c:v>0.80910912207779084</c:v>
                </c:pt>
                <c:pt idx="8">
                  <c:v>0.78610319934741435</c:v>
                </c:pt>
                <c:pt idx="9">
                  <c:v>0.76477117255726867</c:v>
                </c:pt>
                <c:pt idx="10">
                  <c:v>0.7355362420671171</c:v>
                </c:pt>
                <c:pt idx="11">
                  <c:v>0.71767899388058209</c:v>
                </c:pt>
                <c:pt idx="12">
                  <c:v>0.7009858155649703</c:v>
                </c:pt>
                <c:pt idx="13">
                  <c:v>0.68535227626345474</c:v>
                </c:pt>
                <c:pt idx="14">
                  <c:v>0.67068648088225191</c:v>
                </c:pt>
                <c:pt idx="15">
                  <c:v>0.6503268397926647</c:v>
                </c:pt>
                <c:pt idx="16">
                  <c:v>0.62020076137594049</c:v>
                </c:pt>
                <c:pt idx="17">
                  <c:v>0.59408218524268652</c:v>
                </c:pt>
                <c:pt idx="18">
                  <c:v>0.58459679688551935</c:v>
                </c:pt>
                <c:pt idx="19">
                  <c:v>0.55125217197691811</c:v>
                </c:pt>
                <c:pt idx="20">
                  <c:v>0.51786002390127994</c:v>
                </c:pt>
                <c:pt idx="21">
                  <c:v>0.50927105768122294</c:v>
                </c:pt>
                <c:pt idx="22">
                  <c:v>0.491320478452202</c:v>
                </c:pt>
                <c:pt idx="23">
                  <c:v>0.46988274141573888</c:v>
                </c:pt>
                <c:pt idx="24">
                  <c:v>0.44922117339874035</c:v>
                </c:pt>
                <c:pt idx="25">
                  <c:v>0.4446599714226952</c:v>
                </c:pt>
                <c:pt idx="26">
                  <c:v>0.44217319971462371</c:v>
                </c:pt>
                <c:pt idx="27">
                  <c:v>0.43776808880282131</c:v>
                </c:pt>
                <c:pt idx="28">
                  <c:v>0.40461008054803888</c:v>
                </c:pt>
                <c:pt idx="29">
                  <c:v>0.39234639776706426</c:v>
                </c:pt>
                <c:pt idx="30">
                  <c:v>0.37938101655019463</c:v>
                </c:pt>
                <c:pt idx="31">
                  <c:v>0.36989465070638888</c:v>
                </c:pt>
                <c:pt idx="32">
                  <c:v>0.35725588702587313</c:v>
                </c:pt>
                <c:pt idx="33">
                  <c:v>0.34947759792698863</c:v>
                </c:pt>
                <c:pt idx="34">
                  <c:v>0.32995194024771551</c:v>
                </c:pt>
              </c:numCache>
            </c:numRef>
          </c:yVal>
          <c:smooth val="1"/>
        </c:ser>
        <c:ser>
          <c:idx val="4"/>
          <c:order val="3"/>
          <c:tx>
            <c:v>Lc_cod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'Equations 1'!$G$5:$AI$5</c:f>
              <c:numCache>
                <c:formatCode>General</c:formatCode>
                <c:ptCount val="29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</c:numCache>
            </c:numRef>
          </c:xVal>
          <c:yVal>
            <c:numRef>
              <c:f>'Equations 1'!$G$13:$AI$13</c:f>
              <c:numCache>
                <c:formatCode>0.0000</c:formatCode>
                <c:ptCount val="29"/>
                <c:pt idx="0">
                  <c:v>0.99981049880607908</c:v>
                </c:pt>
                <c:pt idx="1">
                  <c:v>0.98130590342731472</c:v>
                </c:pt>
                <c:pt idx="2">
                  <c:v>0.96311694782985813</c:v>
                </c:pt>
                <c:pt idx="3">
                  <c:v>0.94541551431885784</c:v>
                </c:pt>
                <c:pt idx="4">
                  <c:v>0.91140846822023147</c:v>
                </c:pt>
                <c:pt idx="5">
                  <c:v>0.87915821470935951</c:v>
                </c:pt>
                <c:pt idx="6">
                  <c:v>0.83382519911054931</c:v>
                </c:pt>
                <c:pt idx="7">
                  <c:v>0.80547872682432053</c:v>
                </c:pt>
                <c:pt idx="8">
                  <c:v>0.77852131266069735</c:v>
                </c:pt>
                <c:pt idx="9">
                  <c:v>0.75286580410430171</c:v>
                </c:pt>
                <c:pt idx="10">
                  <c:v>0.71664917676214679</c:v>
                </c:pt>
                <c:pt idx="11">
                  <c:v>0.69390930560833064</c:v>
                </c:pt>
                <c:pt idx="12">
                  <c:v>0.67221488410096686</c:v>
                </c:pt>
                <c:pt idx="13">
                  <c:v>0.6515043595548623</c:v>
                </c:pt>
                <c:pt idx="14">
                  <c:v>0.63172058203075454</c:v>
                </c:pt>
                <c:pt idx="15">
                  <c:v>0.6036673917374662</c:v>
                </c:pt>
                <c:pt idx="16">
                  <c:v>0.5608442777042576</c:v>
                </c:pt>
                <c:pt idx="17">
                  <c:v>0.52237374047284246</c:v>
                </c:pt>
                <c:pt idx="18">
                  <c:v>0.50807639638362767</c:v>
                </c:pt>
                <c:pt idx="19">
                  <c:v>0.4563467773238471</c:v>
                </c:pt>
                <c:pt idx="20">
                  <c:v>0.40206365691139373</c:v>
                </c:pt>
                <c:pt idx="21">
                  <c:v>0.38766459036689344</c:v>
                </c:pt>
                <c:pt idx="22">
                  <c:v>0.35694973063781754</c:v>
                </c:pt>
                <c:pt idx="23">
                  <c:v>0.3190901384038391</c:v>
                </c:pt>
                <c:pt idx="24">
                  <c:v>0.2835269791720289</c:v>
                </c:pt>
                <c:pt idx="25">
                  <c:v>0.2783826152876292</c:v>
                </c:pt>
                <c:pt idx="26">
                  <c:v>0.27558658358284627</c:v>
                </c:pt>
                <c:pt idx="27">
                  <c:v>0.25968652230519096</c:v>
                </c:pt>
                <c:pt idx="28">
                  <c:v>0.20011726167557722</c:v>
                </c:pt>
              </c:numCache>
            </c:numRef>
          </c:yVal>
          <c:smooth val="1"/>
        </c:ser>
        <c:ser>
          <c:idx val="5"/>
          <c:order val="4"/>
          <c:tx>
            <c:strRef>
              <c:f>'Graphs 1'!$A$40</c:f>
              <c:strCache>
                <c:ptCount val="1"/>
                <c:pt idx="0">
                  <c:v>F=0.5M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'Graphs 1'!$A$41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'Graphs 1'!$B$41</c:f>
              <c:numCache>
                <c:formatCode>General</c:formatCode>
                <c:ptCount val="1"/>
                <c:pt idx="0">
                  <c:v>0.60499999999999998</c:v>
                </c:pt>
              </c:numCache>
            </c:numRef>
          </c:yVal>
          <c:smooth val="0"/>
        </c:ser>
        <c:ser>
          <c:idx val="6"/>
          <c:order val="5"/>
          <c:tx>
            <c:v>0.5 B+'Graphs 1'!$H$37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'Graphs 1'!$A$38:$A$39</c:f>
              <c:numCache>
                <c:formatCode>General</c:formatCode>
                <c:ptCount val="2"/>
                <c:pt idx="0">
                  <c:v>0</c:v>
                </c:pt>
                <c:pt idx="1">
                  <c:v>4.3</c:v>
                </c:pt>
              </c:numCache>
            </c:numRef>
          </c:xVal>
          <c:yVal>
            <c:numRef>
              <c:f>'Graphs 1'!$B$38:$B$39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'Graphs 1'!$A$45</c:f>
              <c:strCache>
                <c:ptCount val="1"/>
                <c:pt idx="0">
                  <c:v>F0.1</c:v>
                </c:pt>
              </c:strCache>
            </c:strRef>
          </c:tx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'Graphs 1'!$A$46</c:f>
              <c:numCache>
                <c:formatCode>General</c:formatCode>
                <c:ptCount val="1"/>
                <c:pt idx="0">
                  <c:v>0.94</c:v>
                </c:pt>
              </c:numCache>
            </c:numRef>
          </c:xVal>
          <c:yVal>
            <c:numRef>
              <c:f>'Graphs 1'!$B$46</c:f>
              <c:numCache>
                <c:formatCode>General</c:formatCode>
                <c:ptCount val="1"/>
                <c:pt idx="0">
                  <c:v>0.49</c:v>
                </c:pt>
              </c:numCache>
            </c:numRef>
          </c:yVal>
          <c:smooth val="0"/>
        </c:ser>
        <c:ser>
          <c:idx val="10"/>
          <c:order val="7"/>
          <c:tx>
            <c:v>rB_NoSize</c:v>
          </c:tx>
          <c:spPr>
            <a:ln w="15875"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1'!$G$23:$AG$23</c:f>
              <c:numCache>
                <c:formatCode>0.0000</c:formatCode>
                <c:ptCount val="27"/>
                <c:pt idx="0">
                  <c:v>0.999771534426251</c:v>
                </c:pt>
                <c:pt idx="1">
                  <c:v>0.97748952876504103</c:v>
                </c:pt>
                <c:pt idx="2">
                  <c:v>0.95564139229490652</c:v>
                </c:pt>
                <c:pt idx="3">
                  <c:v>0.93443135655041598</c:v>
                </c:pt>
                <c:pt idx="4">
                  <c:v>0.89383392960473296</c:v>
                </c:pt>
                <c:pt idx="5">
                  <c:v>0.85552374068211356</c:v>
                </c:pt>
                <c:pt idx="6">
                  <c:v>0.80200305196386634</c:v>
                </c:pt>
                <c:pt idx="7">
                  <c:v>0.76874418648084841</c:v>
                </c:pt>
                <c:pt idx="8">
                  <c:v>0.73727125011240358</c:v>
                </c:pt>
                <c:pt idx="9">
                  <c:v>0.7074661678965054</c:v>
                </c:pt>
                <c:pt idx="10">
                  <c:v>0.66565015219976409</c:v>
                </c:pt>
                <c:pt idx="11">
                  <c:v>0.6395570719052992</c:v>
                </c:pt>
                <c:pt idx="12">
                  <c:v>0.61478643423938151</c:v>
                </c:pt>
                <c:pt idx="13">
                  <c:v>0.59125585958010729</c:v>
                </c:pt>
                <c:pt idx="14">
                  <c:v>0.56888907076412576</c:v>
                </c:pt>
                <c:pt idx="15">
                  <c:v>0.53736773840068031</c:v>
                </c:pt>
                <c:pt idx="16">
                  <c:v>0.48971982137262959</c:v>
                </c:pt>
                <c:pt idx="17">
                  <c:v>0.44743964995864521</c:v>
                </c:pt>
                <c:pt idx="18">
                  <c:v>0.43186288961503017</c:v>
                </c:pt>
                <c:pt idx="19">
                  <c:v>0.37617854178740445</c:v>
                </c:pt>
                <c:pt idx="20">
                  <c:v>0.31901405721882087</c:v>
                </c:pt>
                <c:pt idx="21">
                  <c:v>0.3040955660943076</c:v>
                </c:pt>
                <c:pt idx="22">
                  <c:v>0.27265370388186205</c:v>
                </c:pt>
                <c:pt idx="23">
                  <c:v>0.23468406451362606</c:v>
                </c:pt>
                <c:pt idx="24">
                  <c:v>0.19991849805586795</c:v>
                </c:pt>
                <c:pt idx="25">
                  <c:v>0.19496979806251816</c:v>
                </c:pt>
                <c:pt idx="26">
                  <c:v>0.19228916950247282</c:v>
                </c:pt>
              </c:numCache>
            </c:numRef>
          </c:yVal>
          <c:smooth val="1"/>
        </c:ser>
        <c:ser>
          <c:idx val="9"/>
          <c:order val="8"/>
          <c:tx>
            <c:v>rB_cod</c:v>
          </c:tx>
          <c:spPr>
            <a:ln w="15875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1'!$G$14:$AO$14</c:f>
              <c:numCache>
                <c:formatCode>0.0000</c:formatCode>
                <c:ptCount val="35"/>
              </c:numCache>
            </c:numRef>
          </c:yVal>
          <c:smooth val="0"/>
        </c:ser>
        <c:ser>
          <c:idx val="8"/>
          <c:order val="9"/>
          <c:tx>
            <c:v>BR_cod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'Equations 1'!$AI$5:$AO$5</c:f>
              <c:numCache>
                <c:formatCode>General</c:formatCode>
                <c:ptCount val="7"/>
                <c:pt idx="0">
                  <c:v>1.288</c:v>
                </c:pt>
                <c:pt idx="1">
                  <c:v>1.5</c:v>
                </c:pt>
                <c:pt idx="2">
                  <c:v>1.75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10</c:v>
                </c:pt>
              </c:numCache>
            </c:numRef>
          </c:xVal>
          <c:yVal>
            <c:numRef>
              <c:f>'Equations 1'!$AI$13:$AO$13</c:f>
              <c:numCache>
                <c:formatCode>0.0000</c:formatCode>
                <c:ptCount val="7"/>
                <c:pt idx="0">
                  <c:v>0.20011726167557722</c:v>
                </c:pt>
                <c:pt idx="1">
                  <c:v>0.16895232419614362</c:v>
                </c:pt>
                <c:pt idx="2">
                  <c:v>0.14122522028509599</c:v>
                </c:pt>
                <c:pt idx="3">
                  <c:v>0.12028105075964841</c:v>
                </c:pt>
                <c:pt idx="4">
                  <c:v>9.1323361817028728E-2</c:v>
                </c:pt>
                <c:pt idx="5">
                  <c:v>7.273770869574038E-2</c:v>
                </c:pt>
                <c:pt idx="6">
                  <c:v>2.0207132475601564E-2</c:v>
                </c:pt>
              </c:numCache>
            </c:numRef>
          </c:yVal>
          <c:smooth val="0"/>
        </c:ser>
        <c:ser>
          <c:idx val="11"/>
          <c:order val="10"/>
          <c:tx>
            <c:v>BR_nosize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'Equations 1'!$AE$5:$AO$5</c:f>
              <c:numCache>
                <c:formatCode>General</c:formatCode>
                <c:ptCount val="11"/>
                <c:pt idx="0">
                  <c:v>0.91200000000000003</c:v>
                </c:pt>
                <c:pt idx="1">
                  <c:v>0.93</c:v>
                </c:pt>
                <c:pt idx="2">
                  <c:v>0.94</c:v>
                </c:pt>
                <c:pt idx="3">
                  <c:v>1</c:v>
                </c:pt>
                <c:pt idx="4">
                  <c:v>1.288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2.5</c:v>
                </c:pt>
                <c:pt idx="9">
                  <c:v>3</c:v>
                </c:pt>
                <c:pt idx="10">
                  <c:v>10</c:v>
                </c:pt>
              </c:numCache>
            </c:numRef>
          </c:xVal>
          <c:yVal>
            <c:numRef>
              <c:f>'Equations 1'!$AE$23:$AO$23</c:f>
              <c:numCache>
                <c:formatCode>0.0000</c:formatCode>
                <c:ptCount val="11"/>
                <c:pt idx="0">
                  <c:v>0.19991849805586795</c:v>
                </c:pt>
                <c:pt idx="1">
                  <c:v>0.19496979806251816</c:v>
                </c:pt>
                <c:pt idx="2">
                  <c:v>0.19228916950247282</c:v>
                </c:pt>
                <c:pt idx="3">
                  <c:v>0.17717112164068516</c:v>
                </c:pt>
                <c:pt idx="4">
                  <c:v>0.12270128281838258</c:v>
                </c:pt>
                <c:pt idx="5">
                  <c:v>9.5868042395773775E-2</c:v>
                </c:pt>
                <c:pt idx="6">
                  <c:v>7.323070999895738E-2</c:v>
                </c:pt>
                <c:pt idx="7">
                  <c:v>5.7079398338849167E-2</c:v>
                </c:pt>
                <c:pt idx="8">
                  <c:v>3.6461692998600366E-2</c:v>
                </c:pt>
                <c:pt idx="9">
                  <c:v>2.4586754439903741E-2</c:v>
                </c:pt>
                <c:pt idx="10">
                  <c:v>1.2060887743605836E-3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686528"/>
        <c:axId val="129836160"/>
      </c:scatterChart>
      <c:valAx>
        <c:axId val="129686528"/>
        <c:scaling>
          <c:orientation val="minMax"/>
          <c:max val="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F/M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836160"/>
        <c:crosses val="autoZero"/>
        <c:crossBetween val="midCat"/>
        <c:majorUnit val="0.5"/>
      </c:valAx>
      <c:valAx>
        <c:axId val="129836160"/>
        <c:scaling>
          <c:orientation val="minMax"/>
          <c:max val="1.0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0"/>
                  <a:t>Relative</a:t>
                </a:r>
                <a:r>
                  <a:rPr lang="en-US" i="0" baseline="0"/>
                  <a:t> Biomass</a:t>
                </a:r>
                <a:endParaRPr lang="en-US" i="0"/>
              </a:p>
            </c:rich>
          </c:tx>
          <c:layout/>
          <c:overlay val="0"/>
        </c:title>
        <c:numFmt formatCode="#,##0.0" sourceLinked="0"/>
        <c:majorTickMark val="out"/>
        <c:minorTickMark val="out"/>
        <c:tickLblPos val="nextTo"/>
        <c:crossAx val="129686528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9143016958946"/>
          <c:y val="5.1400554097404488E-2"/>
          <c:w val="0.77114483640364628"/>
          <c:h val="0.73444808982210552"/>
        </c:manualLayout>
      </c:layout>
      <c:scatterChart>
        <c:scatterStyle val="lineMarker"/>
        <c:varyColors val="0"/>
        <c:ser>
          <c:idx val="3"/>
          <c:order val="0"/>
          <c:tx>
            <c:strRef>
              <c:f>'Graphs 1'!$A$20</c:f>
              <c:strCache>
                <c:ptCount val="1"/>
                <c:pt idx="0">
                  <c:v>M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'Graphs 1'!$A$21:$A$22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'Graphs 1'!$B$21:$B$22</c:f>
              <c:numCache>
                <c:formatCode>General</c:formatCode>
                <c:ptCount val="2"/>
                <c:pt idx="0">
                  <c:v>0</c:v>
                </c:pt>
                <c:pt idx="1">
                  <c:v>0.95</c:v>
                </c:pt>
              </c:numCache>
            </c:numRef>
          </c:yVal>
          <c:smooth val="0"/>
        </c:ser>
        <c:ser>
          <c:idx val="0"/>
          <c:order val="1"/>
          <c:tx>
            <c:v>Lc_opt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1'!$G$29:$AO$29</c:f>
              <c:numCache>
                <c:formatCode>0.000</c:formatCode>
                <c:ptCount val="35"/>
                <c:pt idx="0">
                  <c:v>2.4666081962530995E-4</c:v>
                </c:pt>
                <c:pt idx="1">
                  <c:v>2.4238651931433108E-2</c:v>
                </c:pt>
                <c:pt idx="2">
                  <c:v>4.7639548166892705E-2</c:v>
                </c:pt>
                <c:pt idx="3">
                  <c:v>7.0239909869352746E-2</c:v>
                </c:pt>
                <c:pt idx="4">
                  <c:v>0.11317799961405266</c:v>
                </c:pt>
                <c:pt idx="5">
                  <c:v>0.15331274520557819</c:v>
                </c:pt>
                <c:pt idx="6">
                  <c:v>0.20876245123001036</c:v>
                </c:pt>
                <c:pt idx="7">
                  <c:v>0.24285909653666016</c:v>
                </c:pt>
                <c:pt idx="8">
                  <c:v>0.27487247617466432</c:v>
                </c:pt>
                <c:pt idx="9">
                  <c:v>0.30496518250740806</c:v>
                </c:pt>
                <c:pt idx="10">
                  <c:v>0.34682138715536598</c:v>
                </c:pt>
                <c:pt idx="11">
                  <c:v>0.37272734790669199</c:v>
                </c:pt>
                <c:pt idx="12">
                  <c:v>0.39717163657911031</c:v>
                </c:pt>
                <c:pt idx="13">
                  <c:v>0.42025985887911887</c:v>
                </c:pt>
                <c:pt idx="14">
                  <c:v>0.44208839569339931</c:v>
                </c:pt>
                <c:pt idx="15">
                  <c:v>0.47265994041597809</c:v>
                </c:pt>
                <c:pt idx="16">
                  <c:v>0.51846011036526773</c:v>
                </c:pt>
                <c:pt idx="17">
                  <c:v>0.55870419725024856</c:v>
                </c:pt>
                <c:pt idx="18">
                  <c:v>0.57344161074509648</c:v>
                </c:pt>
                <c:pt idx="19">
                  <c:v>0.62576192900923278</c:v>
                </c:pt>
                <c:pt idx="20">
                  <c:v>0.67895528842234154</c:v>
                </c:pt>
                <c:pt idx="21">
                  <c:v>0.69276709782209833</c:v>
                </c:pt>
                <c:pt idx="22">
                  <c:v>0.72180548271096034</c:v>
                </c:pt>
                <c:pt idx="23">
                  <c:v>0.75679356899667583</c:v>
                </c:pt>
                <c:pt idx="24">
                  <c:v>0.78883334076291478</c:v>
                </c:pt>
                <c:pt idx="25">
                  <c:v>0.79340062254221089</c:v>
                </c:pt>
                <c:pt idx="26">
                  <c:v>0.79587577855814029</c:v>
                </c:pt>
                <c:pt idx="27">
                  <c:v>0.80985378245186179</c:v>
                </c:pt>
                <c:pt idx="28">
                  <c:v>0.86071307410710951</c:v>
                </c:pt>
                <c:pt idx="29">
                  <c:v>0.88633142847786894</c:v>
                </c:pt>
                <c:pt idx="30">
                  <c:v>0.90851456472120418</c:v>
                </c:pt>
                <c:pt idx="31">
                  <c:v>0.92486527290986309</c:v>
                </c:pt>
                <c:pt idx="32">
                  <c:v>0.9468379948104465</c:v>
                </c:pt>
                <c:pt idx="33">
                  <c:v>0.96049460327901948</c:v>
                </c:pt>
                <c:pt idx="34">
                  <c:v>0.99562374972959689</c:v>
                </c:pt>
              </c:numCache>
            </c:numRef>
          </c:yVal>
          <c:smooth val="1"/>
        </c:ser>
        <c:ser>
          <c:idx val="6"/>
          <c:order val="2"/>
          <c:tx>
            <c:v>Lc_max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1'!$G$37:$AO$37</c:f>
              <c:numCache>
                <c:formatCode>0.000</c:formatCode>
                <c:ptCount val="35"/>
                <c:pt idx="0">
                  <c:v>2.6708032245405049E-4</c:v>
                </c:pt>
                <c:pt idx="1">
                  <c:v>2.6143035243540176E-2</c:v>
                </c:pt>
                <c:pt idx="2">
                  <c:v>5.1192754399858792E-2</c:v>
                </c:pt>
                <c:pt idx="3">
                  <c:v>7.5231285102758824E-2</c:v>
                </c:pt>
                <c:pt idx="4">
                  <c:v>0.12053005896841443</c:v>
                </c:pt>
                <c:pt idx="5">
                  <c:v>0.1624763055254024</c:v>
                </c:pt>
                <c:pt idx="6">
                  <c:v>0.21987027092027361</c:v>
                </c:pt>
                <c:pt idx="7">
                  <c:v>0.25486998916212855</c:v>
                </c:pt>
                <c:pt idx="8">
                  <c:v>0.2875444200370284</c:v>
                </c:pt>
                <c:pt idx="9">
                  <c:v>0.31810322151032139</c:v>
                </c:pt>
                <c:pt idx="10">
                  <c:v>0.36037280385872772</c:v>
                </c:pt>
                <c:pt idx="11">
                  <c:v>0.38640546653090302</c:v>
                </c:pt>
                <c:pt idx="12">
                  <c:v>0.41088361142624957</c:v>
                </c:pt>
                <c:pt idx="13">
                  <c:v>0.43393069574230719</c:v>
                </c:pt>
                <c:pt idx="14">
                  <c:v>0.45565772183197573</c:v>
                </c:pt>
                <c:pt idx="15">
                  <c:v>0.48598949993528595</c:v>
                </c:pt>
                <c:pt idx="16">
                  <c:v>0.53123055855897872</c:v>
                </c:pt>
                <c:pt idx="17">
                  <c:v>0.57080095440941703</c:v>
                </c:pt>
                <c:pt idx="18">
                  <c:v>0.58525215643526751</c:v>
                </c:pt>
                <c:pt idx="19">
                  <c:v>0.63640052879950681</c:v>
                </c:pt>
                <c:pt idx="20">
                  <c:v>0.68818224660280658</c:v>
                </c:pt>
                <c:pt idx="21">
                  <c:v>0.70159638101507937</c:v>
                </c:pt>
                <c:pt idx="22">
                  <c:v>0.72976305315125345</c:v>
                </c:pt>
                <c:pt idx="23">
                  <c:v>0.76364699871324215</c:v>
                </c:pt>
                <c:pt idx="24">
                  <c:v>0.79463240601070029</c:v>
                </c:pt>
                <c:pt idx="25">
                  <c:v>0.7990192113705622</c:v>
                </c:pt>
                <c:pt idx="26">
                  <c:v>0.80138560261318037</c:v>
                </c:pt>
                <c:pt idx="27">
                  <c:v>0.81495858639314755</c:v>
                </c:pt>
                <c:pt idx="28">
                  <c:v>0.86409471019221396</c:v>
                </c:pt>
                <c:pt idx="29">
                  <c:v>0.88891469955901437</c:v>
                </c:pt>
                <c:pt idx="30">
                  <c:v>0.91041340580967833</c:v>
                </c:pt>
                <c:pt idx="31">
                  <c:v>0.9262893191919338</c:v>
                </c:pt>
                <c:pt idx="32">
                  <c:v>0.94768213574074023</c:v>
                </c:pt>
                <c:pt idx="33">
                  <c:v>0.96102515977970648</c:v>
                </c:pt>
                <c:pt idx="34">
                  <c:v>0.9956364157080233</c:v>
                </c:pt>
              </c:numCache>
            </c:numRef>
          </c:yVal>
          <c:smooth val="0"/>
        </c:ser>
        <c:ser>
          <c:idx val="8"/>
          <c:order val="3"/>
          <c:tx>
            <c:v>F0.1</c:v>
          </c:tx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'Graphs 1'!$A$26</c:f>
              <c:numCache>
                <c:formatCode>General</c:formatCode>
                <c:ptCount val="1"/>
                <c:pt idx="0">
                  <c:v>0.94</c:v>
                </c:pt>
              </c:numCache>
            </c:numRef>
          </c:xVal>
          <c:yVal>
            <c:numRef>
              <c:f>'Graphs 1'!$B$26</c:f>
              <c:numCache>
                <c:formatCode>General</c:formatCode>
                <c:ptCount val="1"/>
                <c:pt idx="0">
                  <c:v>0.79500000000000004</c:v>
                </c:pt>
              </c:numCache>
            </c:numRef>
          </c:yVal>
          <c:smooth val="0"/>
        </c:ser>
        <c:ser>
          <c:idx val="4"/>
          <c:order val="4"/>
          <c:tx>
            <c:v>rY_cod</c:v>
          </c:tx>
          <c:spPr>
            <a:ln w="15875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'Equations 1'!$G$5:$AI$5</c:f>
              <c:numCache>
                <c:formatCode>General</c:formatCode>
                <c:ptCount val="29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</c:numCache>
            </c:numRef>
          </c:xVal>
          <c:yVal>
            <c:numRef>
              <c:f>'Equations 1'!$G$9:$AI$9</c:f>
              <c:numCache>
                <c:formatCode>0.0000</c:formatCode>
                <c:ptCount val="29"/>
                <c:pt idx="0">
                  <c:v>2.6402896093850328E-4</c:v>
                </c:pt>
                <c:pt idx="1">
                  <c:v>2.5910180712111628E-2</c:v>
                </c:pt>
                <c:pt idx="2">
                  <c:v>5.0851739520616154E-2</c:v>
                </c:pt>
                <c:pt idx="3">
                  <c:v>7.4863619665182013E-2</c:v>
                </c:pt>
                <c:pt idx="4">
                  <c:v>0.12024523089771891</c:v>
                </c:pt>
                <c:pt idx="5">
                  <c:v>0.16233230980248903</c:v>
                </c:pt>
                <c:pt idx="6">
                  <c:v>0.21983263638857634</c:v>
                </c:pt>
                <c:pt idx="7">
                  <c:v>0.25474190456222107</c:v>
                </c:pt>
                <c:pt idx="8">
                  <c:v>0.28714988986734025</c:v>
                </c:pt>
                <c:pt idx="9">
                  <c:v>0.3172413788172665</c:v>
                </c:pt>
                <c:pt idx="10">
                  <c:v>0.3584019157017676</c:v>
                </c:pt>
                <c:pt idx="11">
                  <c:v>0.3834132148209885</c:v>
                </c:pt>
                <c:pt idx="12">
                  <c:v>0.4066428144913759</c:v>
                </c:pt>
                <c:pt idx="13">
                  <c:v>0.42821676209805448</c:v>
                </c:pt>
                <c:pt idx="14">
                  <c:v>0.44825115871188798</c:v>
                </c:pt>
                <c:pt idx="15">
                  <c:v>0.47564796876101939</c:v>
                </c:pt>
                <c:pt idx="16">
                  <c:v>0.51501436802371392</c:v>
                </c:pt>
                <c:pt idx="17">
                  <c:v>0.54761418819616203</c:v>
                </c:pt>
                <c:pt idx="18">
                  <c:v>0.55900590186322885</c:v>
                </c:pt>
                <c:pt idx="19">
                  <c:v>0.59661389382876728</c:v>
                </c:pt>
                <c:pt idx="20">
                  <c:v>0.62921401420010992</c:v>
                </c:pt>
                <c:pt idx="21">
                  <c:v>0.63652058401949096</c:v>
                </c:pt>
                <c:pt idx="22">
                  <c:v>0.64999672629433791</c:v>
                </c:pt>
                <c:pt idx="23">
                  <c:v>0.66220747301352545</c:v>
                </c:pt>
                <c:pt idx="24">
                  <c:v>0.66855670493587638</c:v>
                </c:pt>
                <c:pt idx="25">
                  <c:v>0.66901302570619081</c:v>
                </c:pt>
                <c:pt idx="26">
                  <c:v>0.66920851218079724</c:v>
                </c:pt>
                <c:pt idx="27">
                  <c:v>0.66958741270751154</c:v>
                </c:pt>
                <c:pt idx="28">
                  <c:v>0.65813506359318974</c:v>
                </c:pt>
              </c:numCache>
            </c:numRef>
          </c:yVal>
          <c:smooth val="0"/>
        </c:ser>
        <c:ser>
          <c:idx val="2"/>
          <c:order val="5"/>
          <c:tx>
            <c:v>rY_nosize</c:v>
          </c:tx>
          <c:spPr>
            <a:ln w="15875"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1'!$G$19:$AE$19</c:f>
              <c:numCache>
                <c:formatCode>0.0000</c:formatCode>
                <c:ptCount val="25"/>
                <c:pt idx="0">
                  <c:v>2.6716561677285483E-4</c:v>
                </c:pt>
                <c:pt idx="1">
                  <c:v>2.612112706243323E-2</c:v>
                </c:pt>
                <c:pt idx="2">
                  <c:v>5.1074573178892989E-2</c:v>
                </c:pt>
                <c:pt idx="3">
                  <c:v>7.4911493608773902E-2</c:v>
                </c:pt>
                <c:pt idx="4">
                  <c:v>0.11942813176432179</c:v>
                </c:pt>
                <c:pt idx="5">
                  <c:v>0.16003313155142851</c:v>
                </c:pt>
                <c:pt idx="6">
                  <c:v>0.21431660399753452</c:v>
                </c:pt>
                <c:pt idx="7">
                  <c:v>0.24651473779705119</c:v>
                </c:pt>
                <c:pt idx="8">
                  <c:v>0.27582595630660611</c:v>
                </c:pt>
                <c:pt idx="9">
                  <c:v>0.30248612381302475</c:v>
                </c:pt>
                <c:pt idx="10">
                  <c:v>0.33797099832609295</c:v>
                </c:pt>
                <c:pt idx="11">
                  <c:v>0.35890408233883508</c:v>
                </c:pt>
                <c:pt idx="12">
                  <c:v>0.37786086103885613</c:v>
                </c:pt>
                <c:pt idx="13">
                  <c:v>0.39499833450933308</c:v>
                </c:pt>
                <c:pt idx="14">
                  <c:v>0.41046029460499983</c:v>
                </c:pt>
                <c:pt idx="15">
                  <c:v>0.43079697206834844</c:v>
                </c:pt>
                <c:pt idx="16">
                  <c:v>0.45803168790255994</c:v>
                </c:pt>
                <c:pt idx="17">
                  <c:v>0.47827122871000177</c:v>
                </c:pt>
                <c:pt idx="18">
                  <c:v>0.48470218187636854</c:v>
                </c:pt>
                <c:pt idx="19">
                  <c:v>0.50262469310561597</c:v>
                </c:pt>
                <c:pt idx="20">
                  <c:v>0.51149438299414252</c:v>
                </c:pt>
                <c:pt idx="21">
                  <c:v>0.51195340441117121</c:v>
                </c:pt>
                <c:pt idx="22">
                  <c:v>0.51002238729834593</c:v>
                </c:pt>
                <c:pt idx="23">
                  <c:v>0.50171072636930292</c:v>
                </c:pt>
                <c:pt idx="24">
                  <c:v>0.48722281503705761</c:v>
                </c:pt>
              </c:numCache>
            </c:numRef>
          </c:yVal>
          <c:smooth val="0"/>
        </c:ser>
        <c:ser>
          <c:idx val="5"/>
          <c:order val="6"/>
          <c:tx>
            <c:v>Y/R_cod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'Equations 1'!$AI$5:$AO$5</c:f>
              <c:numCache>
                <c:formatCode>General</c:formatCode>
                <c:ptCount val="7"/>
                <c:pt idx="0">
                  <c:v>1.288</c:v>
                </c:pt>
                <c:pt idx="1">
                  <c:v>1.5</c:v>
                </c:pt>
                <c:pt idx="2">
                  <c:v>1.75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10</c:v>
                </c:pt>
              </c:numCache>
            </c:numRef>
          </c:xVal>
          <c:yVal>
            <c:numRef>
              <c:f>'Equations 1'!$AI$9:$AO$9</c:f>
              <c:numCache>
                <c:formatCode>0.0000</c:formatCode>
                <c:ptCount val="7"/>
                <c:pt idx="0">
                  <c:v>0.65813506359318974</c:v>
                </c:pt>
                <c:pt idx="1">
                  <c:v>0.64198896071104039</c:v>
                </c:pt>
                <c:pt idx="2">
                  <c:v>0.61978814057782672</c:v>
                </c:pt>
                <c:pt idx="3">
                  <c:v>0.59679468985313544</c:v>
                </c:pt>
                <c:pt idx="4">
                  <c:v>0.55323180134212591</c:v>
                </c:pt>
                <c:pt idx="5">
                  <c:v>0.5154160582506333</c:v>
                </c:pt>
                <c:pt idx="6">
                  <c:v>0.3193402681480646</c:v>
                </c:pt>
              </c:numCache>
            </c:numRef>
          </c:yVal>
          <c:smooth val="0"/>
        </c:ser>
        <c:ser>
          <c:idx val="7"/>
          <c:order val="7"/>
          <c:tx>
            <c:v>YR_nosize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'Equations 1'!$AE$5:$AO$5</c:f>
              <c:numCache>
                <c:formatCode>General</c:formatCode>
                <c:ptCount val="11"/>
                <c:pt idx="0">
                  <c:v>0.91200000000000003</c:v>
                </c:pt>
                <c:pt idx="1">
                  <c:v>0.93</c:v>
                </c:pt>
                <c:pt idx="2">
                  <c:v>0.94</c:v>
                </c:pt>
                <c:pt idx="3">
                  <c:v>1</c:v>
                </c:pt>
                <c:pt idx="4">
                  <c:v>1.288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2.5</c:v>
                </c:pt>
                <c:pt idx="9">
                  <c:v>3</c:v>
                </c:pt>
                <c:pt idx="10">
                  <c:v>10</c:v>
                </c:pt>
              </c:numCache>
            </c:numRef>
          </c:xVal>
          <c:yVal>
            <c:numRef>
              <c:f>'Equations 1'!$AE$19:$AO$19</c:f>
              <c:numCache>
                <c:formatCode>0.0000</c:formatCode>
                <c:ptCount val="11"/>
                <c:pt idx="0">
                  <c:v>0.48722281503705761</c:v>
                </c:pt>
                <c:pt idx="1">
                  <c:v>0.48454050589318359</c:v>
                </c:pt>
                <c:pt idx="2">
                  <c:v>0.48301706571841069</c:v>
                </c:pt>
                <c:pt idx="3">
                  <c:v>0.47344848655484267</c:v>
                </c:pt>
                <c:pt idx="4">
                  <c:v>0.42232302934376503</c:v>
                </c:pt>
                <c:pt idx="5">
                  <c:v>0.38427746430345733</c:v>
                </c:pt>
                <c:pt idx="6">
                  <c:v>0.34246097710636775</c:v>
                </c:pt>
                <c:pt idx="7">
                  <c:v>0.30506274958055446</c:v>
                </c:pt>
                <c:pt idx="8">
                  <c:v>0.24358841903175146</c:v>
                </c:pt>
                <c:pt idx="9">
                  <c:v>0.19710709461684994</c:v>
                </c:pt>
                <c:pt idx="10">
                  <c:v>3.2229908553035633E-2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01696"/>
        <c:axId val="129903616"/>
      </c:scatterChart>
      <c:valAx>
        <c:axId val="129901696"/>
        <c:scaling>
          <c:orientation val="minMax"/>
          <c:max val="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F/M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903616"/>
        <c:crosses val="autoZero"/>
        <c:crossBetween val="midCat"/>
        <c:majorUnit val="0.5"/>
        <c:minorUnit val="0.5"/>
      </c:valAx>
      <c:valAx>
        <c:axId val="129903616"/>
        <c:scaling>
          <c:orientation val="minMax"/>
          <c:max val="1.0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0"/>
                  <a:t>Relative</a:t>
                </a:r>
                <a:r>
                  <a:rPr lang="en-US" i="0" baseline="0"/>
                  <a:t> Yield</a:t>
                </a:r>
                <a:endParaRPr lang="en-US" i="0"/>
              </a:p>
            </c:rich>
          </c:tx>
          <c:layout/>
          <c:overlay val="0"/>
        </c:title>
        <c:numFmt formatCode="#,##0.0" sourceLinked="0"/>
        <c:majorTickMark val="out"/>
        <c:minorTickMark val="out"/>
        <c:tickLblPos val="nextTo"/>
        <c:crossAx val="129901696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9143016958946"/>
          <c:y val="5.1400554097404488E-2"/>
          <c:w val="0.77114483640364628"/>
          <c:h val="0.73444808982210552"/>
        </c:manualLayout>
      </c:layout>
      <c:scatterChart>
        <c:scatterStyle val="lineMarker"/>
        <c:varyColors val="0"/>
        <c:ser>
          <c:idx val="4"/>
          <c:order val="0"/>
          <c:tx>
            <c:v>3.0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1'!$G$56:$AO$56</c:f>
              <c:numCache>
                <c:formatCode>0.0000</c:formatCode>
                <c:ptCount val="35"/>
                <c:pt idx="0">
                  <c:v>2.878975750268135E-4</c:v>
                </c:pt>
                <c:pt idx="1">
                  <c:v>2.8220204250202861E-2</c:v>
                </c:pt>
                <c:pt idx="2">
                  <c:v>5.5328322469368758E-2</c:v>
                </c:pt>
                <c:pt idx="3">
                  <c:v>8.1379807979904559E-2</c:v>
                </c:pt>
                <c:pt idx="4">
                  <c:v>0.1305183365246578</c:v>
                </c:pt>
                <c:pt idx="5">
                  <c:v>0.17601708451855194</c:v>
                </c:pt>
                <c:pt idx="6">
                  <c:v>0.23817028576680091</c:v>
                </c:pt>
                <c:pt idx="7">
                  <c:v>0.27596912268121709</c:v>
                </c:pt>
                <c:pt idx="8">
                  <c:v>0.3111587635089772</c:v>
                </c:pt>
                <c:pt idx="9">
                  <c:v>0.34396592639705509</c:v>
                </c:pt>
                <c:pt idx="10">
                  <c:v>0.38914834038300283</c:v>
                </c:pt>
                <c:pt idx="11">
                  <c:v>0.41684380651997777</c:v>
                </c:pt>
                <c:pt idx="12">
                  <c:v>0.44278276995670901</c:v>
                </c:pt>
                <c:pt idx="13">
                  <c:v>0.46710597700509571</c:v>
                </c:pt>
                <c:pt idx="14">
                  <c:v>0.48994068380817513</c:v>
                </c:pt>
                <c:pt idx="15">
                  <c:v>0.52165098343676186</c:v>
                </c:pt>
                <c:pt idx="16">
                  <c:v>0.56854613715237012</c:v>
                </c:pt>
                <c:pt idx="17">
                  <c:v>0.60912069995463658</c:v>
                </c:pt>
                <c:pt idx="18">
                  <c:v>0.62382532722250017</c:v>
                </c:pt>
                <c:pt idx="19">
                  <c:v>0.67533184449305006</c:v>
                </c:pt>
                <c:pt idx="20">
                  <c:v>0.72651675566879659</c:v>
                </c:pt>
                <c:pt idx="21">
                  <c:v>0.7396000758459681</c:v>
                </c:pt>
                <c:pt idx="22">
                  <c:v>0.76681299810379588</c:v>
                </c:pt>
                <c:pt idx="23">
                  <c:v>0.79904591861969509</c:v>
                </c:pt>
                <c:pt idx="24">
                  <c:v>0.82799335022788223</c:v>
                </c:pt>
                <c:pt idx="25">
                  <c:v>0.83207303000533417</c:v>
                </c:pt>
                <c:pt idx="26">
                  <c:v>0.83427890355699819</c:v>
                </c:pt>
                <c:pt idx="27">
                  <c:v>0.84666852423411065</c:v>
                </c:pt>
                <c:pt idx="28">
                  <c:v>0.89071364625187643</c:v>
                </c:pt>
                <c:pt idx="29">
                  <c:v>0.91222152962653491</c:v>
                </c:pt>
                <c:pt idx="30">
                  <c:v>0.93042896873268621</c:v>
                </c:pt>
                <c:pt idx="31">
                  <c:v>0.94357519546769142</c:v>
                </c:pt>
                <c:pt idx="32">
                  <c:v>0.96082869650178715</c:v>
                </c:pt>
                <c:pt idx="33">
                  <c:v>0.97128059436544589</c:v>
                </c:pt>
                <c:pt idx="34">
                  <c:v>0.99689409869706269</c:v>
                </c:pt>
              </c:numCache>
            </c:numRef>
          </c:yVal>
          <c:smooth val="1"/>
        </c:ser>
        <c:ser>
          <c:idx val="3"/>
          <c:order val="1"/>
          <c:tx>
            <c:v>2.0</c:v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1'!$G$53:$AO$53</c:f>
              <c:numCache>
                <c:formatCode>0.0000</c:formatCode>
                <c:ptCount val="35"/>
                <c:pt idx="0">
                  <c:v>2.6411687195735019E-4</c:v>
                </c:pt>
                <c:pt idx="1">
                  <c:v>2.5926590583637873E-2</c:v>
                </c:pt>
                <c:pt idx="2">
                  <c:v>5.0903917761530082E-2</c:v>
                </c:pt>
                <c:pt idx="3">
                  <c:v>7.4976332459325473E-2</c:v>
                </c:pt>
                <c:pt idx="4">
                  <c:v>0.12057148092879139</c:v>
                </c:pt>
                <c:pt idx="5">
                  <c:v>0.16301967447260365</c:v>
                </c:pt>
                <c:pt idx="6">
                  <c:v>0.22138468856589189</c:v>
                </c:pt>
                <c:pt idx="7">
                  <c:v>0.2571060157108927</c:v>
                </c:pt>
                <c:pt idx="8">
                  <c:v>0.29052404040562957</c:v>
                </c:pt>
                <c:pt idx="9">
                  <c:v>0.32182718179845193</c:v>
                </c:pt>
                <c:pt idx="10">
                  <c:v>0.36518365297018407</c:v>
                </c:pt>
                <c:pt idx="11">
                  <c:v>0.39190763143354551</c:v>
                </c:pt>
                <c:pt idx="12">
                  <c:v>0.41704366870195292</c:v>
                </c:pt>
                <c:pt idx="13">
                  <c:v>0.44071182940516251</c:v>
                </c:pt>
                <c:pt idx="14">
                  <c:v>0.46302125703980151</c:v>
                </c:pt>
                <c:pt idx="15">
                  <c:v>0.49415274033216072</c:v>
                </c:pt>
                <c:pt idx="16">
                  <c:v>0.54053314306402001</c:v>
                </c:pt>
                <c:pt idx="17">
                  <c:v>0.5810170604886169</c:v>
                </c:pt>
                <c:pt idx="18">
                  <c:v>0.59577596697997026</c:v>
                </c:pt>
                <c:pt idx="19">
                  <c:v>0.64786871919930844</c:v>
                </c:pt>
                <c:pt idx="20">
                  <c:v>0.7003096208974674</c:v>
                </c:pt>
                <c:pt idx="21">
                  <c:v>0.71383352526278754</c:v>
                </c:pt>
                <c:pt idx="22">
                  <c:v>0.74213372864121141</c:v>
                </c:pt>
                <c:pt idx="23">
                  <c:v>0.77597851362295533</c:v>
                </c:pt>
                <c:pt idx="24">
                  <c:v>0.806707623466832</c:v>
                </c:pt>
                <c:pt idx="25">
                  <c:v>0.81106616195435111</c:v>
                </c:pt>
                <c:pt idx="26">
                  <c:v>0.81342582061186297</c:v>
                </c:pt>
                <c:pt idx="27">
                  <c:v>0.82671957671957674</c:v>
                </c:pt>
                <c:pt idx="28">
                  <c:v>0.87459353305210674</c:v>
                </c:pt>
                <c:pt idx="29">
                  <c:v>0.8983771428571431</c:v>
                </c:pt>
                <c:pt idx="30">
                  <c:v>0.91876352406210093</c:v>
                </c:pt>
                <c:pt idx="31">
                  <c:v>0.93365044285254617</c:v>
                </c:pt>
                <c:pt idx="32">
                  <c:v>0.95344165092880862</c:v>
                </c:pt>
                <c:pt idx="33">
                  <c:v>0.96559836647727237</c:v>
                </c:pt>
                <c:pt idx="34">
                  <c:v>0.99616552911580514</c:v>
                </c:pt>
              </c:numCache>
            </c:numRef>
          </c:yVal>
          <c:smooth val="0"/>
        </c:ser>
        <c:ser>
          <c:idx val="0"/>
          <c:order val="2"/>
          <c:tx>
            <c:v>1.5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1'!$G$44:$AO$44</c:f>
              <c:numCache>
                <c:formatCode>0.0000</c:formatCode>
                <c:ptCount val="35"/>
                <c:pt idx="0">
                  <c:v>2.4661883422204365E-4</c:v>
                </c:pt>
                <c:pt idx="1">
                  <c:v>2.423452614616441E-2</c:v>
                </c:pt>
                <c:pt idx="2">
                  <c:v>4.7631439195049322E-2</c:v>
                </c:pt>
                <c:pt idx="3">
                  <c:v>7.0227953974023552E-2</c:v>
                </c:pt>
                <c:pt idx="4">
                  <c:v>0.11315873500623255</c:v>
                </c:pt>
                <c:pt idx="5">
                  <c:v>0.15328664905685424</c:v>
                </c:pt>
                <c:pt idx="6">
                  <c:v>0.20872691670241461</c:v>
                </c:pt>
                <c:pt idx="7">
                  <c:v>0.2428177582441802</c:v>
                </c:pt>
                <c:pt idx="8">
                  <c:v>0.27482568872063523</c:v>
                </c:pt>
                <c:pt idx="9">
                  <c:v>0.3049132728194841</c:v>
                </c:pt>
                <c:pt idx="10">
                  <c:v>0.3467623529081626</c:v>
                </c:pt>
                <c:pt idx="11">
                  <c:v>0.37266390407303401</c:v>
                </c:pt>
                <c:pt idx="12">
                  <c:v>0.39710403195769917</c:v>
                </c:pt>
                <c:pt idx="13">
                  <c:v>0.42018832429296715</c:v>
                </c:pt>
                <c:pt idx="14">
                  <c:v>0.44201314556003496</c:v>
                </c:pt>
                <c:pt idx="15">
                  <c:v>0.47257948654318099</c:v>
                </c:pt>
                <c:pt idx="16">
                  <c:v>0.5183718606106279</c:v>
                </c:pt>
                <c:pt idx="17">
                  <c:v>0.55860909734316289</c:v>
                </c:pt>
                <c:pt idx="18">
                  <c:v>0.57334400230726934</c:v>
                </c:pt>
                <c:pt idx="19">
                  <c:v>0.62565541486167531</c:v>
                </c:pt>
                <c:pt idx="20">
                  <c:v>0.67883971996024262</c:v>
                </c:pt>
                <c:pt idx="21">
                  <c:v>0.69264917838107853</c:v>
                </c:pt>
                <c:pt idx="22">
                  <c:v>0.72168262049750653</c:v>
                </c:pt>
                <c:pt idx="23">
                  <c:v>0.75666475128159638</c:v>
                </c:pt>
                <c:pt idx="24">
                  <c:v>0.78869906939394618</c:v>
                </c:pt>
                <c:pt idx="25">
                  <c:v>0.79326557375278539</c:v>
                </c:pt>
                <c:pt idx="26">
                  <c:v>0.79574030845971355</c:v>
                </c:pt>
                <c:pt idx="27">
                  <c:v>0.80971593308569734</c:v>
                </c:pt>
                <c:pt idx="28">
                  <c:v>0.86056656772004703</c:v>
                </c:pt>
                <c:pt idx="29">
                  <c:v>0.88618056145930957</c:v>
                </c:pt>
                <c:pt idx="30">
                  <c:v>0.90835992179724467</c:v>
                </c:pt>
                <c:pt idx="31">
                  <c:v>0.92470784684799789</c:v>
                </c:pt>
                <c:pt idx="32">
                  <c:v>0.94667682865888525</c:v>
                </c:pt>
                <c:pt idx="33">
                  <c:v>0.9603311125660845</c:v>
                </c:pt>
                <c:pt idx="34">
                  <c:v>0.99545427950446141</c:v>
                </c:pt>
              </c:numCache>
            </c:numRef>
          </c:yVal>
          <c:smooth val="1"/>
        </c:ser>
        <c:ser>
          <c:idx val="2"/>
          <c:order val="3"/>
          <c:tx>
            <c:v>1.0</c:v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1'!$G$50:$AO$50</c:f>
              <c:numCache>
                <c:formatCode>0.0000</c:formatCode>
                <c:ptCount val="35"/>
                <c:pt idx="0">
                  <c:v>2.2218605454149798E-4</c:v>
                </c:pt>
                <c:pt idx="1">
                  <c:v>2.1865585826751199E-2</c:v>
                </c:pt>
                <c:pt idx="2">
                  <c:v>4.3037740438615982E-2</c:v>
                </c:pt>
                <c:pt idx="3">
                  <c:v>6.3545085053720793E-2</c:v>
                </c:pt>
                <c:pt idx="4">
                  <c:v>0.10267267494673404</c:v>
                </c:pt>
                <c:pt idx="5">
                  <c:v>0.13944987760116376</c:v>
                </c:pt>
                <c:pt idx="6">
                  <c:v>0.19060248480163708</c:v>
                </c:pt>
                <c:pt idx="7">
                  <c:v>0.22226374428077963</c:v>
                </c:pt>
                <c:pt idx="8">
                  <c:v>0.25214122833172464</c:v>
                </c:pt>
                <c:pt idx="9">
                  <c:v>0.28036480701599631</c:v>
                </c:pt>
                <c:pt idx="10">
                  <c:v>0.31985516419881244</c:v>
                </c:pt>
                <c:pt idx="11">
                  <c:v>0.34443953112778702</c:v>
                </c:pt>
                <c:pt idx="12">
                  <c:v>0.36774139534175376</c:v>
                </c:pt>
                <c:pt idx="13">
                  <c:v>0.38984736048265461</c:v>
                </c:pt>
                <c:pt idx="14">
                  <c:v>0.41083690031405568</c:v>
                </c:pt>
                <c:pt idx="15">
                  <c:v>0.44038606273577846</c:v>
                </c:pt>
                <c:pt idx="16">
                  <c:v>0.48500725653574123</c:v>
                </c:pt>
                <c:pt idx="17">
                  <c:v>0.52459029375510247</c:v>
                </c:pt>
                <c:pt idx="18">
                  <c:v>0.53917924622806923</c:v>
                </c:pt>
                <c:pt idx="19">
                  <c:v>0.59140955574426057</c:v>
                </c:pt>
                <c:pt idx="20">
                  <c:v>0.64527861123691621</c:v>
                </c:pt>
                <c:pt idx="21">
                  <c:v>0.65940546070635631</c:v>
                </c:pt>
                <c:pt idx="22">
                  <c:v>0.68931105735278053</c:v>
                </c:pt>
                <c:pt idx="23">
                  <c:v>0.72574318543455685</c:v>
                </c:pt>
                <c:pt idx="24">
                  <c:v>0.75953093950138639</c:v>
                </c:pt>
                <c:pt idx="25">
                  <c:v>0.76438350457405435</c:v>
                </c:pt>
                <c:pt idx="26">
                  <c:v>0.76701722331197275</c:v>
                </c:pt>
                <c:pt idx="27">
                  <c:v>0.78194444444444433</c:v>
                </c:pt>
                <c:pt idx="28">
                  <c:v>0.83711170385341027</c:v>
                </c:pt>
                <c:pt idx="29">
                  <c:v>0.86549225589225598</c:v>
                </c:pt>
                <c:pt idx="30">
                  <c:v>0.89045721490314167</c:v>
                </c:pt>
                <c:pt idx="31">
                  <c:v>0.90912970583752484</c:v>
                </c:pt>
                <c:pt idx="32">
                  <c:v>0.93465815040159039</c:v>
                </c:pt>
                <c:pt idx="33">
                  <c:v>0.95083085317460325</c:v>
                </c:pt>
                <c:pt idx="34">
                  <c:v>0.99408063344952868</c:v>
                </c:pt>
              </c:numCache>
            </c:numRef>
          </c:yVal>
          <c:smooth val="1"/>
        </c:ser>
        <c:ser>
          <c:idx val="1"/>
          <c:order val="4"/>
          <c:tx>
            <c:v>0.5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'Equations 1'!$G$5:$AO$5</c:f>
              <c:numCache>
                <c:formatCode>General</c:formatCode>
                <c:ptCount val="35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0.19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0.27</c:v>
                </c:pt>
                <c:pt idx="15">
                  <c:v>0.3</c:v>
                </c:pt>
                <c:pt idx="16">
                  <c:v>0.35</c:v>
                </c:pt>
                <c:pt idx="17">
                  <c:v>0.4</c:v>
                </c:pt>
                <c:pt idx="18">
                  <c:v>0.42</c:v>
                </c:pt>
                <c:pt idx="19">
                  <c:v>0.5</c:v>
                </c:pt>
                <c:pt idx="20">
                  <c:v>0.6</c:v>
                </c:pt>
                <c:pt idx="21">
                  <c:v>0.63</c:v>
                </c:pt>
                <c:pt idx="22">
                  <c:v>0.7</c:v>
                </c:pt>
                <c:pt idx="23">
                  <c:v>0.8</c:v>
                </c:pt>
                <c:pt idx="24">
                  <c:v>0.91200000000000003</c:v>
                </c:pt>
                <c:pt idx="25">
                  <c:v>0.93</c:v>
                </c:pt>
                <c:pt idx="26">
                  <c:v>0.94</c:v>
                </c:pt>
                <c:pt idx="27">
                  <c:v>1</c:v>
                </c:pt>
                <c:pt idx="28">
                  <c:v>1.288</c:v>
                </c:pt>
                <c:pt idx="29">
                  <c:v>1.5</c:v>
                </c:pt>
                <c:pt idx="30">
                  <c:v>1.75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10</c:v>
                </c:pt>
              </c:numCache>
            </c:numRef>
          </c:xVal>
          <c:yVal>
            <c:numRef>
              <c:f>'Equations 1'!$G$47:$AO$47</c:f>
              <c:numCache>
                <c:formatCode>0.0000</c:formatCode>
                <c:ptCount val="35"/>
                <c:pt idx="0">
                  <c:v>1.8435966996436322E-4</c:v>
                </c:pt>
                <c:pt idx="1">
                  <c:v>1.8183294460150625E-2</c:v>
                </c:pt>
                <c:pt idx="2">
                  <c:v>3.5868659686979151E-2</c:v>
                </c:pt>
                <c:pt idx="3">
                  <c:v>5.307431885738742E-2</c:v>
                </c:pt>
                <c:pt idx="4">
                  <c:v>8.6115290415748183E-2</c:v>
                </c:pt>
                <c:pt idx="5">
                  <c:v>0.11743612777023116</c:v>
                </c:pt>
                <c:pt idx="6">
                  <c:v>0.16144880916927523</c:v>
                </c:pt>
                <c:pt idx="7">
                  <c:v>0.18896638102306285</c:v>
                </c:pt>
                <c:pt idx="8">
                  <c:v>0.21513685987048103</c:v>
                </c:pt>
                <c:pt idx="9">
                  <c:v>0.24004763223400577</c:v>
                </c:pt>
                <c:pt idx="10">
                  <c:v>0.27522586910949259</c:v>
                </c:pt>
                <c:pt idx="11">
                  <c:v>0.29732520076928387</c:v>
                </c:pt>
                <c:pt idx="12">
                  <c:v>0.31841955658654636</c:v>
                </c:pt>
                <c:pt idx="13">
                  <c:v>0.33856952027644144</c:v>
                </c:pt>
                <c:pt idx="14">
                  <c:v>0.35783114376540581</c:v>
                </c:pt>
                <c:pt idx="15">
                  <c:v>0.38517048418898692</c:v>
                </c:pt>
                <c:pt idx="16">
                  <c:v>0.42697811643260625</c:v>
                </c:pt>
                <c:pt idx="17">
                  <c:v>0.46463288271472342</c:v>
                </c:pt>
                <c:pt idx="18">
                  <c:v>0.47865513643460689</c:v>
                </c:pt>
                <c:pt idx="19">
                  <c:v>0.52954462014926662</c:v>
                </c:pt>
                <c:pt idx="20">
                  <c:v>0.58327336896929838</c:v>
                </c:pt>
                <c:pt idx="21">
                  <c:v>0.59759503688719118</c:v>
                </c:pt>
                <c:pt idx="22">
                  <c:v>0.62826136530663412</c:v>
                </c:pt>
                <c:pt idx="23">
                  <c:v>0.66631576323101771</c:v>
                </c:pt>
                <c:pt idx="24">
                  <c:v>0.70237323728655099</c:v>
                </c:pt>
                <c:pt idx="25">
                  <c:v>0.7076180773394144</c:v>
                </c:pt>
                <c:pt idx="26">
                  <c:v>0.71047206113196681</c:v>
                </c:pt>
                <c:pt idx="27">
                  <c:v>0.72674863621950736</c:v>
                </c:pt>
                <c:pt idx="28">
                  <c:v>0.78856927219552408</c:v>
                </c:pt>
                <c:pt idx="29">
                  <c:v>0.82158331376728955</c:v>
                </c:pt>
                <c:pt idx="30">
                  <c:v>0.8514682475523413</c:v>
                </c:pt>
                <c:pt idx="31">
                  <c:v>0.87443672156407892</c:v>
                </c:pt>
                <c:pt idx="32">
                  <c:v>0.90688873270141268</c:v>
                </c:pt>
                <c:pt idx="33">
                  <c:v>0.92823328751041378</c:v>
                </c:pt>
                <c:pt idx="34">
                  <c:v>0.99030390256534273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46528"/>
        <c:axId val="130265088"/>
      </c:scatterChart>
      <c:valAx>
        <c:axId val="130246528"/>
        <c:scaling>
          <c:orientation val="minMax"/>
          <c:max val="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F/M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0265088"/>
        <c:crosses val="autoZero"/>
        <c:crossBetween val="midCat"/>
        <c:majorUnit val="0.5"/>
        <c:minorUnit val="0.5"/>
      </c:valAx>
      <c:valAx>
        <c:axId val="130265088"/>
        <c:scaling>
          <c:orientation val="minMax"/>
          <c:max val="1.0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0"/>
                  <a:t>Relative</a:t>
                </a:r>
                <a:r>
                  <a:rPr lang="en-US" i="0" baseline="0"/>
                  <a:t> Yield</a:t>
                </a:r>
                <a:endParaRPr lang="en-US" i="0"/>
              </a:p>
            </c:rich>
          </c:tx>
          <c:layout/>
          <c:overlay val="0"/>
        </c:title>
        <c:numFmt formatCode="#,##0.0" sourceLinked="0"/>
        <c:majorTickMark val="out"/>
        <c:minorTickMark val="out"/>
        <c:tickLblPos val="nextTo"/>
        <c:crossAx val="130246528"/>
        <c:crosses val="autoZero"/>
        <c:crossBetween val="midCat"/>
        <c:majorUnit val="0.2"/>
        <c:minorUnit val="0.1"/>
      </c:valAx>
    </c:plotArea>
    <c:legend>
      <c:legendPos val="r"/>
      <c:layout/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59143016958946"/>
          <c:y val="5.1400554097404488E-2"/>
          <c:w val="0.77114483640364628"/>
          <c:h val="0.73444808982210552"/>
        </c:manualLayout>
      </c:layout>
      <c:scatterChart>
        <c:scatterStyle val="lineMarker"/>
        <c:varyColors val="0"/>
        <c:ser>
          <c:idx val="0"/>
          <c:order val="0"/>
          <c:tx>
            <c:v>Lc_opt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Economics!$C$18:$AI$18</c:f>
              <c:numCache>
                <c:formatCode>General</c:formatCode>
                <c:ptCount val="33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0.1</c:v>
                </c:pt>
                <c:pt idx="6">
                  <c:v>0.12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0.37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0.62</c:v>
                </c:pt>
                <c:pt idx="19">
                  <c:v>0.65</c:v>
                </c:pt>
                <c:pt idx="20">
                  <c:v>0.70000000000000007</c:v>
                </c:pt>
                <c:pt idx="21">
                  <c:v>0.75000000000000011</c:v>
                </c:pt>
                <c:pt idx="22">
                  <c:v>0.80000000000000016</c:v>
                </c:pt>
                <c:pt idx="23">
                  <c:v>0.8500000000000002</c:v>
                </c:pt>
                <c:pt idx="24">
                  <c:v>0.90000000000000024</c:v>
                </c:pt>
                <c:pt idx="25">
                  <c:v>0.95000000000000029</c:v>
                </c:pt>
                <c:pt idx="26">
                  <c:v>1.0000000000000002</c:v>
                </c:pt>
                <c:pt idx="27">
                  <c:v>1.0500000000000003</c:v>
                </c:pt>
                <c:pt idx="28">
                  <c:v>1.07</c:v>
                </c:pt>
                <c:pt idx="29">
                  <c:v>1.1000000000000003</c:v>
                </c:pt>
                <c:pt idx="30">
                  <c:v>1.1500000000000004</c:v>
                </c:pt>
                <c:pt idx="31">
                  <c:v>1.2000000000000004</c:v>
                </c:pt>
                <c:pt idx="32">
                  <c:v>1.2500000000000004</c:v>
                </c:pt>
              </c:numCache>
            </c:numRef>
          </c:xVal>
          <c:yVal>
            <c:numRef>
              <c:f>Economics!$C$20:$AI$20</c:f>
              <c:numCache>
                <c:formatCode>0.000</c:formatCode>
                <c:ptCount val="33"/>
                <c:pt idx="0">
                  <c:v>2.423452614616441E-2</c:v>
                </c:pt>
                <c:pt idx="1">
                  <c:v>4.7631439195049322E-2</c:v>
                </c:pt>
                <c:pt idx="2">
                  <c:v>7.0227953974023552E-2</c:v>
                </c:pt>
                <c:pt idx="3">
                  <c:v>0.11315873500623255</c:v>
                </c:pt>
                <c:pt idx="4">
                  <c:v>0.15328664905685424</c:v>
                </c:pt>
                <c:pt idx="5">
                  <c:v>0.20872691670241461</c:v>
                </c:pt>
                <c:pt idx="6">
                  <c:v>0.2428177582441802</c:v>
                </c:pt>
                <c:pt idx="7">
                  <c:v>0.29009998253475905</c:v>
                </c:pt>
                <c:pt idx="8">
                  <c:v>0.35990279408681708</c:v>
                </c:pt>
                <c:pt idx="9">
                  <c:v>0.42018832429296715</c:v>
                </c:pt>
                <c:pt idx="10">
                  <c:v>0.47257948654318099</c:v>
                </c:pt>
                <c:pt idx="11">
                  <c:v>0.5183718606106279</c:v>
                </c:pt>
                <c:pt idx="12">
                  <c:v>0.5350820171010523</c:v>
                </c:pt>
                <c:pt idx="13">
                  <c:v>0.55860909734316266</c:v>
                </c:pt>
                <c:pt idx="14">
                  <c:v>0.59413895437203745</c:v>
                </c:pt>
                <c:pt idx="15">
                  <c:v>0.62565541486167531</c:v>
                </c:pt>
                <c:pt idx="16">
                  <c:v>0.65373068161304271</c:v>
                </c:pt>
                <c:pt idx="17">
                  <c:v>0.67883971996024262</c:v>
                </c:pt>
                <c:pt idx="18">
                  <c:v>0.68814392706079763</c:v>
                </c:pt>
                <c:pt idx="19">
                  <c:v>0.70137925775743504</c:v>
                </c:pt>
                <c:pt idx="20">
                  <c:v>0.72168262049750653</c:v>
                </c:pt>
                <c:pt idx="21">
                  <c:v>0.74003140753684205</c:v>
                </c:pt>
                <c:pt idx="22">
                  <c:v>0.75666475128159649</c:v>
                </c:pt>
                <c:pt idx="23">
                  <c:v>0.77178671165014379</c:v>
                </c:pt>
                <c:pt idx="24">
                  <c:v>0.7855722207088397</c:v>
                </c:pt>
                <c:pt idx="25">
                  <c:v>0.79817189178834813</c:v>
                </c:pt>
                <c:pt idx="26">
                  <c:v>0.80971593308569734</c:v>
                </c:pt>
                <c:pt idx="27">
                  <c:v>0.82031735040199238</c:v>
                </c:pt>
                <c:pt idx="28">
                  <c:v>0.82431647007219799</c:v>
                </c:pt>
                <c:pt idx="29">
                  <c:v>0.83007458209100082</c:v>
                </c:pt>
                <c:pt idx="30">
                  <c:v>0.83907367782920117</c:v>
                </c:pt>
                <c:pt idx="31">
                  <c:v>0.84739010883122357</c:v>
                </c:pt>
                <c:pt idx="32">
                  <c:v>0.85509027872220156</c:v>
                </c:pt>
              </c:numCache>
            </c:numRef>
          </c:yVal>
          <c:smooth val="1"/>
        </c:ser>
        <c:ser>
          <c:idx val="1"/>
          <c:order val="1"/>
          <c:tx>
            <c:v>Cost1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Economics!$L$3:$M$3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Economics!$N$3:$O$3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0.80971593308569734</c:v>
                </c:pt>
              </c:numCache>
            </c:numRef>
          </c:yVal>
          <c:smooth val="0"/>
        </c:ser>
        <c:ser>
          <c:idx val="2"/>
          <c:order val="2"/>
          <c:tx>
            <c:v>Cost2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Economics!$L$4:$M$4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xVal>
          <c:yVal>
            <c:numRef>
              <c:f>Economics!$N$4:$O$4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0.92470784684799789</c:v>
                </c:pt>
              </c:numCache>
            </c:numRef>
          </c:yVal>
          <c:smooth val="0"/>
        </c:ser>
        <c:ser>
          <c:idx val="3"/>
          <c:order val="3"/>
          <c:tx>
            <c:v>Cost3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Economics!$L$5:$M$5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Economics!$N$5:$O$5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0.9603311125660845</c:v>
                </c:pt>
              </c:numCache>
            </c:numRef>
          </c:yVal>
          <c:smooth val="0"/>
        </c:ser>
        <c:ser>
          <c:idx val="4"/>
          <c:order val="4"/>
          <c:tx>
            <c:v>Cost4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Economics!$L$6:$M$6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xVal>
          <c:yVal>
            <c:numRef>
              <c:f>Economics!$N$6:$O$6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0.97566012874776264</c:v>
                </c:pt>
              </c:numCache>
            </c:numRef>
          </c:yVal>
          <c:smooth val="0"/>
        </c:ser>
        <c:ser>
          <c:idx val="6"/>
          <c:order val="5"/>
          <c:tx>
            <c:v>Profit1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Economics!$P$3:$Q$3</c:f>
              <c:numCache>
                <c:formatCode>General</c:formatCode>
                <c:ptCount val="2"/>
                <c:pt idx="0">
                  <c:v>0.37</c:v>
                </c:pt>
                <c:pt idx="1">
                  <c:v>0.37</c:v>
                </c:pt>
              </c:numCache>
            </c:numRef>
          </c:xVal>
          <c:yVal>
            <c:numRef>
              <c:f>Economics!$R$3:$S$3</c:f>
              <c:numCache>
                <c:formatCode>0.0000</c:formatCode>
                <c:ptCount val="2"/>
                <c:pt idx="0" formatCode="General">
                  <c:v>0.29959489524170801</c:v>
                </c:pt>
                <c:pt idx="1">
                  <c:v>0.5350820171010523</c:v>
                </c:pt>
              </c:numCache>
            </c:numRef>
          </c:yVal>
          <c:smooth val="0"/>
        </c:ser>
        <c:ser>
          <c:idx val="7"/>
          <c:order val="6"/>
          <c:tx>
            <c:v>Profit2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Economics!$P$4:$Q$4</c:f>
              <c:numCache>
                <c:formatCode>General</c:formatCode>
                <c:ptCount val="2"/>
                <c:pt idx="0">
                  <c:v>0.62</c:v>
                </c:pt>
                <c:pt idx="1">
                  <c:v>0.62</c:v>
                </c:pt>
              </c:numCache>
            </c:numRef>
          </c:xVal>
          <c:yVal>
            <c:numRef>
              <c:f>Economics!$R$4:$S$4</c:f>
              <c:numCache>
                <c:formatCode>0.000</c:formatCode>
                <c:ptCount val="2"/>
                <c:pt idx="0" formatCode="General">
                  <c:v>0.28665943252287934</c:v>
                </c:pt>
                <c:pt idx="1">
                  <c:v>0.68814392706079763</c:v>
                </c:pt>
              </c:numCache>
            </c:numRef>
          </c:yVal>
          <c:smooth val="0"/>
        </c:ser>
        <c:ser>
          <c:idx val="8"/>
          <c:order val="7"/>
          <c:tx>
            <c:v>Profit3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Economics!$P$5:$Q$5</c:f>
              <c:numCache>
                <c:formatCode>General</c:formatCode>
                <c:ptCount val="2"/>
                <c:pt idx="0">
                  <c:v>0.80000000000000016</c:v>
                </c:pt>
                <c:pt idx="1">
                  <c:v>0.80000000000000016</c:v>
                </c:pt>
              </c:numCache>
            </c:numRef>
          </c:xVal>
          <c:yVal>
            <c:numRef>
              <c:f>Economics!$R$5:$S$5</c:f>
              <c:numCache>
                <c:formatCode>0.000</c:formatCode>
                <c:ptCount val="2"/>
                <c:pt idx="0" formatCode="General">
                  <c:v>0.25608829668428928</c:v>
                </c:pt>
                <c:pt idx="1">
                  <c:v>0.75666475128159649</c:v>
                </c:pt>
              </c:numCache>
            </c:numRef>
          </c:yVal>
          <c:smooth val="0"/>
        </c:ser>
        <c:ser>
          <c:idx val="9"/>
          <c:order val="8"/>
          <c:tx>
            <c:v>Profit4</c:v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Economics!$P$6:$Q$6</c:f>
              <c:numCache>
                <c:formatCode>General</c:formatCode>
                <c:ptCount val="2"/>
                <c:pt idx="0">
                  <c:v>0.95000000000000029</c:v>
                </c:pt>
                <c:pt idx="1">
                  <c:v>0.95000000000000029</c:v>
                </c:pt>
              </c:numCache>
            </c:numRef>
          </c:xVal>
          <c:yVal>
            <c:numRef>
              <c:f>Economics!$R$6:$S$6</c:f>
              <c:numCache>
                <c:formatCode>0.000</c:formatCode>
                <c:ptCount val="2"/>
                <c:pt idx="0" formatCode="General">
                  <c:v>0.23171928057759369</c:v>
                </c:pt>
                <c:pt idx="1">
                  <c:v>0.79817189178834813</c:v>
                </c:pt>
              </c:numCache>
            </c:numRef>
          </c:yVal>
          <c:smooth val="0"/>
        </c:ser>
        <c:ser>
          <c:idx val="5"/>
          <c:order val="9"/>
          <c:tx>
            <c:v>NoSize</c:v>
          </c:tx>
          <c:spPr>
            <a:ln w="19050"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Economics!$C$18:$AN$18</c:f>
              <c:numCache>
                <c:formatCode>General</c:formatCode>
                <c:ptCount val="38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0.1</c:v>
                </c:pt>
                <c:pt idx="6">
                  <c:v>0.12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0.37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0.62</c:v>
                </c:pt>
                <c:pt idx="19">
                  <c:v>0.65</c:v>
                </c:pt>
                <c:pt idx="20">
                  <c:v>0.70000000000000007</c:v>
                </c:pt>
                <c:pt idx="21">
                  <c:v>0.75000000000000011</c:v>
                </c:pt>
                <c:pt idx="22">
                  <c:v>0.80000000000000016</c:v>
                </c:pt>
                <c:pt idx="23">
                  <c:v>0.8500000000000002</c:v>
                </c:pt>
                <c:pt idx="24">
                  <c:v>0.90000000000000024</c:v>
                </c:pt>
                <c:pt idx="25">
                  <c:v>0.95000000000000029</c:v>
                </c:pt>
                <c:pt idx="26">
                  <c:v>1.0000000000000002</c:v>
                </c:pt>
                <c:pt idx="27">
                  <c:v>1.0500000000000003</c:v>
                </c:pt>
                <c:pt idx="28">
                  <c:v>1.07</c:v>
                </c:pt>
                <c:pt idx="29">
                  <c:v>1.1000000000000003</c:v>
                </c:pt>
                <c:pt idx="30">
                  <c:v>1.1500000000000004</c:v>
                </c:pt>
                <c:pt idx="31">
                  <c:v>1.2000000000000004</c:v>
                </c:pt>
                <c:pt idx="32">
                  <c:v>1.2500000000000004</c:v>
                </c:pt>
                <c:pt idx="33">
                  <c:v>1.75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</c:numCache>
            </c:numRef>
          </c:xVal>
          <c:yVal>
            <c:numRef>
              <c:f>Economics!$C$30:$AN$30</c:f>
              <c:numCache>
                <c:formatCode>0.000</c:formatCode>
                <c:ptCount val="38"/>
                <c:pt idx="0">
                  <c:v>2.612112706243323E-2</c:v>
                </c:pt>
                <c:pt idx="1">
                  <c:v>5.1074573178892989E-2</c:v>
                </c:pt>
                <c:pt idx="2">
                  <c:v>7.4911493608773902E-2</c:v>
                </c:pt>
                <c:pt idx="3">
                  <c:v>0.11942813176432179</c:v>
                </c:pt>
                <c:pt idx="4">
                  <c:v>0.16003313155142851</c:v>
                </c:pt>
                <c:pt idx="5">
                  <c:v>0.21431660399753452</c:v>
                </c:pt>
                <c:pt idx="6">
                  <c:v>0.24651473779705119</c:v>
                </c:pt>
                <c:pt idx="7">
                  <c:v>0.28947351617442851</c:v>
                </c:pt>
                <c:pt idx="8">
                  <c:v>0.34869494325054817</c:v>
                </c:pt>
                <c:pt idx="9">
                  <c:v>0.39499833450933308</c:v>
                </c:pt>
                <c:pt idx="10">
                  <c:v>0.43079697206834844</c:v>
                </c:pt>
                <c:pt idx="11">
                  <c:v>0.45803168790255994</c:v>
                </c:pt>
                <c:pt idx="12">
                  <c:v>0.46688969837994554</c:v>
                </c:pt>
                <c:pt idx="13">
                  <c:v>0.47827122871000166</c:v>
                </c:pt>
                <c:pt idx="14">
                  <c:v>0.49278937980628662</c:v>
                </c:pt>
                <c:pt idx="15">
                  <c:v>0.50262469310561597</c:v>
                </c:pt>
                <c:pt idx="16">
                  <c:v>0.50862707723203193</c:v>
                </c:pt>
                <c:pt idx="17">
                  <c:v>0.51149438299414252</c:v>
                </c:pt>
                <c:pt idx="18">
                  <c:v>0.5118957986243402</c:v>
                </c:pt>
                <c:pt idx="19">
                  <c:v>0.51180131134891971</c:v>
                </c:pt>
                <c:pt idx="20">
                  <c:v>0.51002238729834593</c:v>
                </c:pt>
                <c:pt idx="21">
                  <c:v>0.50655031646628901</c:v>
                </c:pt>
                <c:pt idx="22">
                  <c:v>0.50171072636930292</c:v>
                </c:pt>
                <c:pt idx="23">
                  <c:v>0.49577406029690463</c:v>
                </c:pt>
                <c:pt idx="24">
                  <c:v>0.4889652162260345</c:v>
                </c:pt>
                <c:pt idx="25">
                  <c:v>0.48147139066637828</c:v>
                </c:pt>
                <c:pt idx="26">
                  <c:v>0.47344848655484278</c:v>
                </c:pt>
                <c:pt idx="27">
                  <c:v>0.465026367180633</c:v>
                </c:pt>
                <c:pt idx="28">
                  <c:v>0.46157060805851802</c:v>
                </c:pt>
                <c:pt idx="29">
                  <c:v>0.45631317871577015</c:v>
                </c:pt>
                <c:pt idx="30">
                  <c:v>0.44739891790701353</c:v>
                </c:pt>
                <c:pt idx="31">
                  <c:v>0.43835838563933044</c:v>
                </c:pt>
                <c:pt idx="32">
                  <c:v>0.42925363901293306</c:v>
                </c:pt>
                <c:pt idx="33">
                  <c:v>0.34246097710636775</c:v>
                </c:pt>
                <c:pt idx="34">
                  <c:v>0.30506274958055446</c:v>
                </c:pt>
                <c:pt idx="35">
                  <c:v>0.19710709461684994</c:v>
                </c:pt>
                <c:pt idx="36">
                  <c:v>0.13488721236008419</c:v>
                </c:pt>
                <c:pt idx="37">
                  <c:v>9.73760934459907E-2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67008"/>
        <c:axId val="128681472"/>
      </c:scatterChart>
      <c:valAx>
        <c:axId val="128667008"/>
        <c:scaling>
          <c:orientation val="minMax"/>
          <c:max val="1.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F/M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681472"/>
        <c:crosses val="autoZero"/>
        <c:crossBetween val="midCat"/>
        <c:majorUnit val="0.2"/>
        <c:minorUnit val="0.2"/>
      </c:valAx>
      <c:valAx>
        <c:axId val="128681472"/>
        <c:scaling>
          <c:orientation val="minMax"/>
          <c:max val="1.0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0"/>
                  <a:t>Relative</a:t>
                </a:r>
                <a:r>
                  <a:rPr lang="en-US" i="0" baseline="0"/>
                  <a:t> Yield and relative Value</a:t>
                </a:r>
              </a:p>
            </c:rich>
          </c:tx>
          <c:overlay val="0"/>
        </c:title>
        <c:numFmt formatCode="#,##0.0" sourceLinked="0"/>
        <c:majorTickMark val="out"/>
        <c:minorTickMark val="out"/>
        <c:tickLblPos val="nextTo"/>
        <c:crossAx val="128667008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33</xdr:row>
      <xdr:rowOff>146050</xdr:rowOff>
    </xdr:from>
    <xdr:to>
      <xdr:col>6</xdr:col>
      <xdr:colOff>457200</xdr:colOff>
      <xdr:row>48</xdr:row>
      <xdr:rowOff>158750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25400</xdr:rowOff>
    </xdr:from>
    <xdr:to>
      <xdr:col>6</xdr:col>
      <xdr:colOff>409575</xdr:colOff>
      <xdr:row>31</xdr:row>
      <xdr:rowOff>6350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409575</xdr:colOff>
      <xdr:row>14</xdr:row>
      <xdr:rowOff>165100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44450</xdr:colOff>
      <xdr:row>51</xdr:row>
      <xdr:rowOff>25400</xdr:rowOff>
    </xdr:from>
    <xdr:to>
      <xdr:col>6</xdr:col>
      <xdr:colOff>454025</xdr:colOff>
      <xdr:row>66</xdr:row>
      <xdr:rowOff>6350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13</xdr:col>
      <xdr:colOff>444500</xdr:colOff>
      <xdr:row>49</xdr:row>
      <xdr:rowOff>12700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13</xdr:col>
      <xdr:colOff>409575</xdr:colOff>
      <xdr:row>30</xdr:row>
      <xdr:rowOff>165100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51</xdr:row>
      <xdr:rowOff>0</xdr:rowOff>
    </xdr:from>
    <xdr:to>
      <xdr:col>13</xdr:col>
      <xdr:colOff>409575</xdr:colOff>
      <xdr:row>65</xdr:row>
      <xdr:rowOff>165100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0.39344</cdr:x>
      <cdr:y>0.3287</cdr:y>
    </cdr:from>
    <cdr:to>
      <cdr:x>0.48088</cdr:x>
      <cdr:y>0.42592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600202" y="901698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0"/>
            <a:t>1</a:t>
          </a:r>
          <a:endParaRPr lang="en-US" sz="1100" i="0" baseline="-25000"/>
        </a:p>
      </cdr:txBody>
    </cdr:sp>
  </cdr:relSizeAnchor>
  <cdr:relSizeAnchor xmlns:cdr="http://schemas.openxmlformats.org/drawingml/2006/chartDrawing">
    <cdr:from>
      <cdr:x>0.55582</cdr:x>
      <cdr:y>0.22685</cdr:y>
    </cdr:from>
    <cdr:to>
      <cdr:x>0.64326</cdr:x>
      <cdr:y>0.32407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60600" y="622300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0"/>
            <a:t>2</a:t>
          </a:r>
          <a:endParaRPr lang="en-US" sz="1100" i="0" baseline="-25000"/>
        </a:p>
      </cdr:txBody>
    </cdr:sp>
  </cdr:relSizeAnchor>
  <cdr:relSizeAnchor xmlns:cdr="http://schemas.openxmlformats.org/drawingml/2006/chartDrawing">
    <cdr:from>
      <cdr:x>0.66979</cdr:x>
      <cdr:y>0.18056</cdr:y>
    </cdr:from>
    <cdr:to>
      <cdr:x>0.72912</cdr:x>
      <cdr:y>0.27083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724150" y="495300"/>
          <a:ext cx="241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3</a:t>
          </a:r>
        </a:p>
      </cdr:txBody>
    </cdr:sp>
  </cdr:relSizeAnchor>
  <cdr:relSizeAnchor xmlns:cdr="http://schemas.openxmlformats.org/drawingml/2006/chartDrawing">
    <cdr:from>
      <cdr:x>0.76503</cdr:x>
      <cdr:y>0.14352</cdr:y>
    </cdr:from>
    <cdr:to>
      <cdr:x>0.82436</cdr:x>
      <cdr:y>0.2338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111500" y="393700"/>
          <a:ext cx="241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4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0.72365</cdr:x>
      <cdr:y>0.41667</cdr:y>
    </cdr:from>
    <cdr:to>
      <cdr:x>0.81109</cdr:x>
      <cdr:y>0.51389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43227" y="1143021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c_opt</a:t>
          </a:r>
        </a:p>
      </cdr:txBody>
    </cdr:sp>
  </cdr:relSizeAnchor>
  <cdr:relSizeAnchor xmlns:cdr="http://schemas.openxmlformats.org/drawingml/2006/chartDrawing">
    <cdr:from>
      <cdr:x>0.73068</cdr:x>
      <cdr:y>0.50926</cdr:y>
    </cdr:from>
    <cdr:to>
      <cdr:x>0.81811</cdr:x>
      <cdr:y>0.60648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971814" y="1397000"/>
          <a:ext cx="355593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c_max</a:t>
          </a:r>
        </a:p>
      </cdr:txBody>
    </cdr:sp>
  </cdr:relSizeAnchor>
  <cdr:relSizeAnchor xmlns:cdr="http://schemas.openxmlformats.org/drawingml/2006/chartDrawing">
    <cdr:from>
      <cdr:x>0.74629</cdr:x>
      <cdr:y>0.62268</cdr:y>
    </cdr:from>
    <cdr:to>
      <cdr:x>0.83373</cdr:x>
      <cdr:y>0.7199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035292" y="1708136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l</a:t>
          </a:r>
        </a:p>
      </cdr:txBody>
    </cdr:sp>
  </cdr:relSizeAnchor>
  <cdr:relSizeAnchor xmlns:cdr="http://schemas.openxmlformats.org/drawingml/2006/chartDrawing">
    <cdr:from>
      <cdr:x>0.38641</cdr:x>
      <cdr:y>0.03472</cdr:y>
    </cdr:from>
    <cdr:to>
      <cdr:x>0.50663</cdr:x>
      <cdr:y>0.12268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71600" y="95239"/>
          <a:ext cx="488956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F = M</a:t>
          </a:r>
        </a:p>
      </cdr:txBody>
    </cdr:sp>
  </cdr:relSizeAnchor>
  <cdr:relSizeAnchor xmlns:cdr="http://schemas.openxmlformats.org/drawingml/2006/chartDrawing">
    <cdr:from>
      <cdr:x>0.61046</cdr:x>
      <cdr:y>0.58333</cdr:y>
    </cdr:from>
    <cdr:to>
      <cdr:x>0.6979</cdr:x>
      <cdr:y>0.68055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82866" y="1600190"/>
          <a:ext cx="355633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F</a:t>
          </a:r>
          <a:r>
            <a:rPr lang="en-US" sz="1100" i="1" baseline="-25000"/>
            <a:t>2012</a:t>
          </a:r>
        </a:p>
      </cdr:txBody>
    </cdr:sp>
  </cdr:relSizeAnchor>
  <cdr:relSizeAnchor xmlns:cdr="http://schemas.openxmlformats.org/drawingml/2006/chartDrawing">
    <cdr:from>
      <cdr:x>0.80094</cdr:x>
      <cdr:y>0.34028</cdr:y>
    </cdr:from>
    <cdr:to>
      <cdr:x>0.92116</cdr:x>
      <cdr:y>0.42824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257550" y="933450"/>
          <a:ext cx="488956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B = 0.5 B</a:t>
          </a:r>
          <a:r>
            <a:rPr lang="en-US" sz="1100" i="1" baseline="-25000"/>
            <a:t>0</a:t>
          </a:r>
        </a:p>
      </cdr:txBody>
    </cdr:sp>
  </cdr:relSizeAnchor>
  <cdr:relSizeAnchor xmlns:cdr="http://schemas.openxmlformats.org/drawingml/2006/chartDrawing">
    <cdr:from>
      <cdr:x>0.27635</cdr:x>
      <cdr:y>0.24306</cdr:y>
    </cdr:from>
    <cdr:to>
      <cdr:x>0.36379</cdr:x>
      <cdr:y>0.34028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123964" y="666756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F</a:t>
          </a:r>
          <a:r>
            <a:rPr lang="en-US" sz="1100" i="1" baseline="-25000"/>
            <a:t>0.5 M</a:t>
          </a:r>
        </a:p>
      </cdr:txBody>
    </cdr:sp>
  </cdr:relSizeAnchor>
  <cdr:relSizeAnchor xmlns:cdr="http://schemas.openxmlformats.org/drawingml/2006/chartDrawing">
    <cdr:from>
      <cdr:x>0.37158</cdr:x>
      <cdr:y>0.3287</cdr:y>
    </cdr:from>
    <cdr:to>
      <cdr:x>0.45902</cdr:x>
      <cdr:y>0.42592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11300" y="901700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F</a:t>
          </a:r>
          <a:r>
            <a:rPr lang="en-US" sz="1100" i="1" baseline="-25000"/>
            <a:t>0.1</a:t>
          </a:r>
        </a:p>
      </cdr:txBody>
    </cdr:sp>
  </cdr:relSizeAnchor>
  <cdr:relSizeAnchor xmlns:cdr="http://schemas.openxmlformats.org/drawingml/2006/chartDrawing">
    <cdr:from>
      <cdr:x>0.89127</cdr:x>
      <cdr:y>0.64836</cdr:y>
    </cdr:from>
    <cdr:to>
      <cdr:x>0.98452</cdr:x>
      <cdr:y>0.74371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56098" y="1799167"/>
          <a:ext cx="382502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cod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0.86884</cdr:x>
      <cdr:y>0.10648</cdr:y>
    </cdr:from>
    <cdr:to>
      <cdr:x>0.95628</cdr:x>
      <cdr:y>0.2037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33743" y="292094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c_opt</a:t>
          </a:r>
        </a:p>
      </cdr:txBody>
    </cdr:sp>
  </cdr:relSizeAnchor>
  <cdr:relSizeAnchor xmlns:cdr="http://schemas.openxmlformats.org/drawingml/2006/chartDrawing">
    <cdr:from>
      <cdr:x>0.86495</cdr:x>
      <cdr:y>0.01158</cdr:y>
    </cdr:from>
    <cdr:to>
      <cdr:x>0.95238</cdr:x>
      <cdr:y>0.1088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17906" y="31755"/>
          <a:ext cx="355593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c_max</a:t>
          </a:r>
        </a:p>
      </cdr:txBody>
    </cdr:sp>
  </cdr:relSizeAnchor>
  <cdr:relSizeAnchor xmlns:cdr="http://schemas.openxmlformats.org/drawingml/2006/chartDrawing">
    <cdr:from>
      <cdr:x>0.88837</cdr:x>
      <cdr:y>0.33333</cdr:y>
    </cdr:from>
    <cdr:to>
      <cdr:x>0.97581</cdr:x>
      <cdr:y>0.43055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613141" y="914393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l</a:t>
          </a:r>
        </a:p>
      </cdr:txBody>
    </cdr:sp>
  </cdr:relSizeAnchor>
  <cdr:relSizeAnchor xmlns:cdr="http://schemas.openxmlformats.org/drawingml/2006/chartDrawing">
    <cdr:from>
      <cdr:x>0.38329</cdr:x>
      <cdr:y>0.04629</cdr:y>
    </cdr:from>
    <cdr:to>
      <cdr:x>0.50351</cdr:x>
      <cdr:y>0.13425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58900" y="126996"/>
          <a:ext cx="488956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F = M</a:t>
          </a:r>
        </a:p>
      </cdr:txBody>
    </cdr:sp>
  </cdr:relSizeAnchor>
  <cdr:relSizeAnchor xmlns:cdr="http://schemas.openxmlformats.org/drawingml/2006/chartDrawing">
    <cdr:from>
      <cdr:x>0.59172</cdr:x>
      <cdr:y>0.25695</cdr:y>
    </cdr:from>
    <cdr:to>
      <cdr:x>0.73692</cdr:x>
      <cdr:y>0.35417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406622" y="704865"/>
          <a:ext cx="590578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cod F</a:t>
          </a:r>
          <a:r>
            <a:rPr lang="en-US" sz="1100" i="1" baseline="-25000"/>
            <a:t>2012</a:t>
          </a:r>
        </a:p>
      </cdr:txBody>
    </cdr:sp>
  </cdr:relSizeAnchor>
  <cdr:relSizeAnchor xmlns:cdr="http://schemas.openxmlformats.org/drawingml/2006/chartDrawing">
    <cdr:from>
      <cdr:x>0.36378</cdr:x>
      <cdr:y>0.13194</cdr:y>
    </cdr:from>
    <cdr:to>
      <cdr:x>0.45122</cdr:x>
      <cdr:y>0.22916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479550" y="361950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F</a:t>
          </a:r>
          <a:r>
            <a:rPr lang="en-US" sz="1100" i="1" baseline="-25000"/>
            <a:t>0.1</a:t>
          </a:r>
        </a:p>
      </cdr:txBody>
    </cdr:sp>
  </cdr:relSizeAnchor>
  <cdr:relSizeAnchor xmlns:cdr="http://schemas.openxmlformats.org/drawingml/2006/chartDrawing">
    <cdr:from>
      <cdr:x>0.88212</cdr:x>
      <cdr:y>0.55324</cdr:y>
    </cdr:from>
    <cdr:to>
      <cdr:x>0.96956</cdr:x>
      <cdr:y>0.65046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587750" y="1517650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0.05</a:t>
          </a:r>
        </a:p>
      </cdr:txBody>
    </cdr:sp>
  </cdr:relSizeAnchor>
  <cdr:relSizeAnchor xmlns:cdr="http://schemas.openxmlformats.org/drawingml/2006/chartDrawing">
    <cdr:from>
      <cdr:x>0.74473</cdr:x>
      <cdr:y>0.52546</cdr:y>
    </cdr:from>
    <cdr:to>
      <cdr:x>0.88056</cdr:x>
      <cdr:y>0.70139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028950" y="1441450"/>
          <a:ext cx="552450" cy="48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no size </a:t>
          </a:r>
        </a:p>
        <a:p xmlns:a="http://schemas.openxmlformats.org/drawingml/2006/main">
          <a:r>
            <a:rPr lang="en-US" sz="1100"/>
            <a:t>limits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0.62217</cdr:x>
      <cdr:y>0.06481</cdr:y>
    </cdr:from>
    <cdr:to>
      <cdr:x>0.70961</cdr:x>
      <cdr:y>0.16203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30460" y="177797"/>
          <a:ext cx="355633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c_opt</a:t>
          </a:r>
        </a:p>
      </cdr:txBody>
    </cdr:sp>
  </cdr:relSizeAnchor>
  <cdr:relSizeAnchor xmlns:cdr="http://schemas.openxmlformats.org/drawingml/2006/chartDrawing">
    <cdr:from>
      <cdr:x>0.62763</cdr:x>
      <cdr:y>0.17593</cdr:y>
    </cdr:from>
    <cdr:to>
      <cdr:x>0.71506</cdr:x>
      <cdr:y>0.27315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552687" y="482604"/>
          <a:ext cx="355593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c_max</a:t>
          </a:r>
        </a:p>
      </cdr:txBody>
    </cdr:sp>
  </cdr:relSizeAnchor>
  <cdr:relSizeAnchor xmlns:cdr="http://schemas.openxmlformats.org/drawingml/2006/chartDrawing">
    <cdr:from>
      <cdr:x>0.87431</cdr:x>
      <cdr:y>0.41667</cdr:y>
    </cdr:from>
    <cdr:to>
      <cdr:x>0.96175</cdr:x>
      <cdr:y>0.51389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55982" y="1143012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0"/>
            <a:t>cod</a:t>
          </a:r>
          <a:r>
            <a:rPr lang="en-US" sz="1100" i="1"/>
            <a:t> L</a:t>
          </a:r>
          <a:r>
            <a:rPr lang="en-US" sz="1100" i="1" baseline="-25000"/>
            <a:t>l</a:t>
          </a:r>
        </a:p>
      </cdr:txBody>
    </cdr:sp>
  </cdr:relSizeAnchor>
  <cdr:relSizeAnchor xmlns:cdr="http://schemas.openxmlformats.org/drawingml/2006/chartDrawing">
    <cdr:from>
      <cdr:x>0.36299</cdr:x>
      <cdr:y>0.00463</cdr:y>
    </cdr:from>
    <cdr:to>
      <cdr:x>0.48321</cdr:x>
      <cdr:y>0.09259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476362" y="12695"/>
          <a:ext cx="488956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F = M</a:t>
          </a:r>
        </a:p>
      </cdr:txBody>
    </cdr:sp>
  </cdr:relSizeAnchor>
  <cdr:relSizeAnchor xmlns:cdr="http://schemas.openxmlformats.org/drawingml/2006/chartDrawing">
    <cdr:from>
      <cdr:x>0.86339</cdr:x>
      <cdr:y>0.19907</cdr:y>
    </cdr:from>
    <cdr:to>
      <cdr:x>0.95082</cdr:x>
      <cdr:y>0.29629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511558" y="546093"/>
          <a:ext cx="355593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0"/>
            <a:t>cod</a:t>
          </a:r>
          <a:r>
            <a:rPr lang="en-US" sz="1100" i="1"/>
            <a:t> L</a:t>
          </a:r>
          <a:r>
            <a:rPr lang="en-US" sz="1100" i="1" baseline="-25000"/>
            <a:t>m</a:t>
          </a:r>
        </a:p>
      </cdr:txBody>
    </cdr:sp>
  </cdr:relSizeAnchor>
  <cdr:relSizeAnchor xmlns:cdr="http://schemas.openxmlformats.org/drawingml/2006/chartDrawing">
    <cdr:from>
      <cdr:x>0.60109</cdr:x>
      <cdr:y>0.38658</cdr:y>
    </cdr:from>
    <cdr:to>
      <cdr:x>0.68852</cdr:x>
      <cdr:y>0.4838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444748" y="1060454"/>
          <a:ext cx="355593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0"/>
            <a:t>cod </a:t>
          </a:r>
          <a:r>
            <a:rPr lang="en-US" sz="1100" i="1"/>
            <a:t>F</a:t>
          </a:r>
          <a:r>
            <a:rPr lang="en-US" sz="1100" i="1" baseline="-25000"/>
            <a:t>2014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0.32396</cdr:x>
      <cdr:y>0.10185</cdr:y>
    </cdr:from>
    <cdr:to>
      <cdr:x>0.49336</cdr:x>
      <cdr:y>0.18981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317606" y="279383"/>
          <a:ext cx="688994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M/K = 3.0</a:t>
          </a:r>
        </a:p>
      </cdr:txBody>
    </cdr:sp>
  </cdr:relSizeAnchor>
  <cdr:relSizeAnchor xmlns:cdr="http://schemas.openxmlformats.org/drawingml/2006/chartDrawing">
    <cdr:from>
      <cdr:x>0.32163</cdr:x>
      <cdr:y>0.36574</cdr:y>
    </cdr:from>
    <cdr:to>
      <cdr:x>0.4918</cdr:x>
      <cdr:y>0.4537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308127" y="1003294"/>
          <a:ext cx="692112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M/K = 0.5</a:t>
          </a:r>
        </a:p>
      </cdr:txBody>
    </cdr:sp>
  </cdr:relSizeAnchor>
  <cdr:relSizeAnchor xmlns:cdr="http://schemas.openxmlformats.org/drawingml/2006/chartDrawing">
    <cdr:from>
      <cdr:x>0.44496</cdr:x>
      <cdr:y>0.24768</cdr:y>
    </cdr:from>
    <cdr:to>
      <cdr:x>0.6167</cdr:x>
      <cdr:y>0.33564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1809740" y="679448"/>
          <a:ext cx="698496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M/K = 1.5</a:t>
          </a:r>
        </a:p>
      </cdr:txBody>
    </cdr:sp>
  </cdr:relSizeAnchor>
  <cdr:relSizeAnchor xmlns:cdr="http://schemas.openxmlformats.org/drawingml/2006/chartDrawing">
    <cdr:from>
      <cdr:x>0.35597</cdr:x>
      <cdr:y>0.30093</cdr:y>
    </cdr:from>
    <cdr:to>
      <cdr:x>0.44653</cdr:x>
      <cdr:y>0.30093</cdr:y>
    </cdr:to>
    <cdr:cxnSp macro="">
      <cdr:nvCxnSpPr>
        <cdr:cNvPr id="16" name="Straight Arrow Connector 15"/>
        <cdr:cNvCxnSpPr/>
      </cdr:nvCxnSpPr>
      <cdr:spPr>
        <a:xfrm xmlns:a="http://schemas.openxmlformats.org/drawingml/2006/main" flipH="1">
          <a:off x="1447787" y="825500"/>
          <a:ext cx="368313" cy="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0.72365</cdr:x>
      <cdr:y>0.41667</cdr:y>
    </cdr:from>
    <cdr:to>
      <cdr:x>0.81109</cdr:x>
      <cdr:y>0.51389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43227" y="1143021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c_opt</a:t>
          </a:r>
        </a:p>
      </cdr:txBody>
    </cdr:sp>
  </cdr:relSizeAnchor>
  <cdr:relSizeAnchor xmlns:cdr="http://schemas.openxmlformats.org/drawingml/2006/chartDrawing">
    <cdr:from>
      <cdr:x>0.73068</cdr:x>
      <cdr:y>0.50926</cdr:y>
    </cdr:from>
    <cdr:to>
      <cdr:x>0.81811</cdr:x>
      <cdr:y>0.60648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971814" y="1397000"/>
          <a:ext cx="355593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c_max</a:t>
          </a:r>
        </a:p>
      </cdr:txBody>
    </cdr:sp>
  </cdr:relSizeAnchor>
  <cdr:relSizeAnchor xmlns:cdr="http://schemas.openxmlformats.org/drawingml/2006/chartDrawing">
    <cdr:from>
      <cdr:x>0.74783</cdr:x>
      <cdr:y>0.62955</cdr:y>
    </cdr:from>
    <cdr:to>
      <cdr:x>0.83527</cdr:x>
      <cdr:y>0.72677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067690" y="1746956"/>
          <a:ext cx="358687" cy="269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l</a:t>
          </a:r>
        </a:p>
      </cdr:txBody>
    </cdr:sp>
  </cdr:relSizeAnchor>
  <cdr:relSizeAnchor xmlns:cdr="http://schemas.openxmlformats.org/drawingml/2006/chartDrawing">
    <cdr:from>
      <cdr:x>0.38641</cdr:x>
      <cdr:y>0.03472</cdr:y>
    </cdr:from>
    <cdr:to>
      <cdr:x>0.50663</cdr:x>
      <cdr:y>0.12268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71600" y="95239"/>
          <a:ext cx="488956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F = M</a:t>
          </a:r>
        </a:p>
      </cdr:txBody>
    </cdr:sp>
  </cdr:relSizeAnchor>
  <cdr:relSizeAnchor xmlns:cdr="http://schemas.openxmlformats.org/drawingml/2006/chartDrawing">
    <cdr:from>
      <cdr:x>0.80094</cdr:x>
      <cdr:y>0.34028</cdr:y>
    </cdr:from>
    <cdr:to>
      <cdr:x>0.92116</cdr:x>
      <cdr:y>0.42824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257550" y="933450"/>
          <a:ext cx="488956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B = 0.5 B</a:t>
          </a:r>
          <a:r>
            <a:rPr lang="en-US" sz="1100" i="1" baseline="-25000"/>
            <a:t>0</a:t>
          </a:r>
        </a:p>
      </cdr:txBody>
    </cdr:sp>
  </cdr:relSizeAnchor>
  <cdr:relSizeAnchor xmlns:cdr="http://schemas.openxmlformats.org/drawingml/2006/chartDrawing">
    <cdr:from>
      <cdr:x>0.27635</cdr:x>
      <cdr:y>0.24306</cdr:y>
    </cdr:from>
    <cdr:to>
      <cdr:x>0.36379</cdr:x>
      <cdr:y>0.34028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123964" y="666756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F</a:t>
          </a:r>
          <a:r>
            <a:rPr lang="en-US" sz="1100" i="1" baseline="-25000"/>
            <a:t>0.5 M</a:t>
          </a:r>
        </a:p>
      </cdr:txBody>
    </cdr:sp>
  </cdr:relSizeAnchor>
  <cdr:relSizeAnchor xmlns:cdr="http://schemas.openxmlformats.org/drawingml/2006/chartDrawing">
    <cdr:from>
      <cdr:x>0.37158</cdr:x>
      <cdr:y>0.3287</cdr:y>
    </cdr:from>
    <cdr:to>
      <cdr:x>0.45902</cdr:x>
      <cdr:y>0.42592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11300" y="901700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F</a:t>
          </a:r>
          <a:r>
            <a:rPr lang="en-US" sz="1100" i="1" baseline="-25000"/>
            <a:t>0.1</a:t>
          </a:r>
        </a:p>
      </cdr:txBody>
    </cdr:sp>
  </cdr:relSizeAnchor>
  <cdr:relSizeAnchor xmlns:cdr="http://schemas.openxmlformats.org/drawingml/2006/chartDrawing">
    <cdr:from>
      <cdr:x>0.36805</cdr:x>
      <cdr:y>0.47673</cdr:y>
    </cdr:from>
    <cdr:to>
      <cdr:x>0.4613</cdr:x>
      <cdr:y>0.57208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1509778" y="1322908"/>
          <a:ext cx="382521" cy="264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cod</a:t>
          </a:r>
        </a:p>
      </cdr:txBody>
    </cdr:sp>
  </cdr:relSizeAnchor>
  <cdr:relSizeAnchor xmlns:cdr="http://schemas.openxmlformats.org/drawingml/2006/chartDrawing">
    <cdr:from>
      <cdr:x>0.29567</cdr:x>
      <cdr:y>0.60183</cdr:y>
    </cdr:from>
    <cdr:to>
      <cdr:x>0.44272</cdr:x>
      <cdr:y>0.76659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212850" y="1670050"/>
          <a:ext cx="60325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no size</a:t>
          </a:r>
        </a:p>
        <a:p xmlns:a="http://schemas.openxmlformats.org/drawingml/2006/main">
          <a:r>
            <a:rPr lang="en-US" sz="1100"/>
            <a:t>       limit</a:t>
          </a:r>
        </a:p>
      </cdr:txBody>
    </cdr:sp>
  </cdr:relSizeAnchor>
  <cdr:relSizeAnchor xmlns:cdr="http://schemas.openxmlformats.org/drawingml/2006/chartDrawing">
    <cdr:from>
      <cdr:x>0.5387</cdr:x>
      <cdr:y>0.57437</cdr:y>
    </cdr:from>
    <cdr:to>
      <cdr:x>0.60681</cdr:x>
      <cdr:y>0.69336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09800" y="1593850"/>
          <a:ext cx="2794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?</a:t>
          </a:r>
        </a:p>
      </cdr:txBody>
    </cdr:sp>
  </cdr:relSizeAnchor>
  <cdr:relSizeAnchor xmlns:cdr="http://schemas.openxmlformats.org/drawingml/2006/chartDrawing">
    <cdr:from>
      <cdr:x>0.53251</cdr:x>
      <cdr:y>0.63387</cdr:y>
    </cdr:from>
    <cdr:to>
      <cdr:x>0.60062</cdr:x>
      <cdr:y>0.75286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2184400" y="1758950"/>
          <a:ext cx="2794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?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0.86884</cdr:x>
      <cdr:y>0.10648</cdr:y>
    </cdr:from>
    <cdr:to>
      <cdr:x>0.95628</cdr:x>
      <cdr:y>0.2037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33743" y="292094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c_opt</a:t>
          </a:r>
        </a:p>
      </cdr:txBody>
    </cdr:sp>
  </cdr:relSizeAnchor>
  <cdr:relSizeAnchor xmlns:cdr="http://schemas.openxmlformats.org/drawingml/2006/chartDrawing">
    <cdr:from>
      <cdr:x>0.86495</cdr:x>
      <cdr:y>0.01158</cdr:y>
    </cdr:from>
    <cdr:to>
      <cdr:x>0.95238</cdr:x>
      <cdr:y>0.1088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17906" y="31755"/>
          <a:ext cx="355593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c_max</a:t>
          </a:r>
        </a:p>
      </cdr:txBody>
    </cdr:sp>
  </cdr:relSizeAnchor>
  <cdr:relSizeAnchor xmlns:cdr="http://schemas.openxmlformats.org/drawingml/2006/chartDrawing">
    <cdr:from>
      <cdr:x>0.88057</cdr:x>
      <cdr:y>0.32639</cdr:y>
    </cdr:from>
    <cdr:to>
      <cdr:x>0.96801</cdr:x>
      <cdr:y>0.42361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81421" y="895342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l</a:t>
          </a:r>
        </a:p>
      </cdr:txBody>
    </cdr:sp>
  </cdr:relSizeAnchor>
  <cdr:relSizeAnchor xmlns:cdr="http://schemas.openxmlformats.org/drawingml/2006/chartDrawing">
    <cdr:from>
      <cdr:x>0.38329</cdr:x>
      <cdr:y>0.04629</cdr:y>
    </cdr:from>
    <cdr:to>
      <cdr:x>0.50351</cdr:x>
      <cdr:y>0.13425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58900" y="126996"/>
          <a:ext cx="488956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F = M</a:t>
          </a:r>
        </a:p>
      </cdr:txBody>
    </cdr:sp>
  </cdr:relSizeAnchor>
  <cdr:relSizeAnchor xmlns:cdr="http://schemas.openxmlformats.org/drawingml/2006/chartDrawing">
    <cdr:from>
      <cdr:x>0.36378</cdr:x>
      <cdr:y>0.13194</cdr:y>
    </cdr:from>
    <cdr:to>
      <cdr:x>0.45122</cdr:x>
      <cdr:y>0.22916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479550" y="361950"/>
          <a:ext cx="35563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F</a:t>
          </a:r>
          <a:r>
            <a:rPr lang="en-US" sz="1100" i="1" baseline="-25000"/>
            <a:t>0.1</a:t>
          </a:r>
        </a:p>
      </cdr:txBody>
    </cdr:sp>
  </cdr:relSizeAnchor>
  <cdr:relSizeAnchor xmlns:cdr="http://schemas.openxmlformats.org/drawingml/2006/chartDrawing">
    <cdr:from>
      <cdr:x>0.8665</cdr:x>
      <cdr:y>0.55323</cdr:y>
    </cdr:from>
    <cdr:to>
      <cdr:x>0.95394</cdr:x>
      <cdr:y>0.65045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524205" y="1517624"/>
          <a:ext cx="355633" cy="266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0.05</a:t>
          </a:r>
        </a:p>
      </cdr:txBody>
    </cdr:sp>
  </cdr:relSizeAnchor>
  <cdr:relSizeAnchor xmlns:cdr="http://schemas.openxmlformats.org/drawingml/2006/chartDrawing">
    <cdr:from>
      <cdr:x>0.28728</cdr:x>
      <cdr:y>0.4213</cdr:y>
    </cdr:from>
    <cdr:to>
      <cdr:x>0.42311</cdr:x>
      <cdr:y>0.59723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168406" y="1155708"/>
          <a:ext cx="552445" cy="482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no size </a:t>
          </a:r>
        </a:p>
        <a:p xmlns:a="http://schemas.openxmlformats.org/drawingml/2006/main">
          <a:r>
            <a:rPr lang="en-US" sz="1100"/>
            <a:t> limits</a:t>
          </a:r>
        </a:p>
      </cdr:txBody>
    </cdr:sp>
  </cdr:relSizeAnchor>
  <cdr:relSizeAnchor xmlns:cdr="http://schemas.openxmlformats.org/drawingml/2006/chartDrawing">
    <cdr:from>
      <cdr:x>0.34973</cdr:x>
      <cdr:y>0.29861</cdr:y>
    </cdr:from>
    <cdr:to>
      <cdr:x>0.44029</cdr:x>
      <cdr:y>0.39583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422395" y="819147"/>
          <a:ext cx="368323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cod</a:t>
          </a:r>
          <a:endParaRPr lang="en-US" sz="1100" i="1" baseline="-25000"/>
        </a:p>
      </cdr:txBody>
    </cdr:sp>
  </cdr:relSizeAnchor>
  <cdr:relSizeAnchor xmlns:cdr="http://schemas.openxmlformats.org/drawingml/2006/chartDrawing">
    <cdr:from>
      <cdr:x>0.68696</cdr:x>
      <cdr:y>0.28009</cdr:y>
    </cdr:from>
    <cdr:to>
      <cdr:x>0.7619</cdr:x>
      <cdr:y>0.39352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794000" y="768350"/>
          <a:ext cx="304800" cy="311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?        </a:t>
          </a:r>
        </a:p>
      </cdr:txBody>
    </cdr:sp>
  </cdr:relSizeAnchor>
  <cdr:relSizeAnchor xmlns:cdr="http://schemas.openxmlformats.org/drawingml/2006/chartDrawing">
    <cdr:from>
      <cdr:x>0.6854</cdr:x>
      <cdr:y>0.48843</cdr:y>
    </cdr:from>
    <cdr:to>
      <cdr:x>0.76034</cdr:x>
      <cdr:y>0.60185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2787650" y="1339850"/>
          <a:ext cx="304800" cy="311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?        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0.89774</cdr:x>
      <cdr:y>0.21759</cdr:y>
    </cdr:from>
    <cdr:to>
      <cdr:x>1</cdr:x>
      <cdr:y>0.55093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1250" y="596900"/>
          <a:ext cx="415924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M</a:t>
          </a:r>
          <a:r>
            <a:rPr lang="en-US" sz="1100"/>
            <a:t>/</a:t>
          </a:r>
          <a:r>
            <a:rPr lang="en-US" sz="1100" i="1"/>
            <a:t>K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6</xdr:col>
      <xdr:colOff>447675</xdr:colOff>
      <xdr:row>14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1"/>
  <sheetViews>
    <sheetView zoomScale="80" zoomScaleNormal="80" workbookViewId="0">
      <pane xSplit="4" ySplit="5" topLeftCell="T6" activePane="bottomRight" state="frozen"/>
      <selection pane="topRight" activeCell="E1" sqref="E1"/>
      <selection pane="bottomLeft" activeCell="A6" sqref="A6"/>
      <selection pane="bottomRight" activeCell="A24" sqref="A24:XFD25"/>
    </sheetView>
  </sheetViews>
  <sheetFormatPr defaultRowHeight="14.5" x14ac:dyDescent="0.35"/>
  <cols>
    <col min="1" max="1" width="10.08984375" customWidth="1"/>
    <col min="3" max="3" width="2.26953125" customWidth="1"/>
    <col min="4" max="4" width="10.54296875" customWidth="1"/>
    <col min="6" max="6" width="2.26953125" customWidth="1"/>
    <col min="7" max="7" width="9.1796875" bestFit="1" customWidth="1"/>
    <col min="8" max="10" width="9.1796875" customWidth="1"/>
    <col min="11" max="24" width="9.1796875" bestFit="1" customWidth="1"/>
    <col min="25" max="25" width="9.1796875" customWidth="1"/>
    <col min="26" max="27" width="9.1796875" bestFit="1" customWidth="1"/>
    <col min="28" max="28" width="9.1796875" customWidth="1"/>
    <col min="29" max="31" width="9.1796875" bestFit="1" customWidth="1"/>
    <col min="32" max="40" width="9.1796875" customWidth="1"/>
  </cols>
  <sheetData>
    <row r="1" spans="1:41" x14ac:dyDescent="0.35">
      <c r="A1" t="s">
        <v>17</v>
      </c>
    </row>
    <row r="2" spans="1:41" x14ac:dyDescent="0.35">
      <c r="A2" t="s">
        <v>18</v>
      </c>
    </row>
    <row r="3" spans="1:41" x14ac:dyDescent="0.35">
      <c r="A3" t="s">
        <v>46</v>
      </c>
    </row>
    <row r="4" spans="1:41" x14ac:dyDescent="0.35">
      <c r="AG4" t="s">
        <v>10</v>
      </c>
    </row>
    <row r="5" spans="1:41" x14ac:dyDescent="0.35">
      <c r="A5" s="1"/>
      <c r="B5" s="13"/>
      <c r="D5" s="1" t="s">
        <v>8</v>
      </c>
      <c r="E5">
        <v>0.5</v>
      </c>
      <c r="G5">
        <v>1E-4</v>
      </c>
      <c r="H5">
        <v>0.01</v>
      </c>
      <c r="I5">
        <v>0.02</v>
      </c>
      <c r="J5">
        <v>0.03</v>
      </c>
      <c r="K5">
        <v>0.05</v>
      </c>
      <c r="L5">
        <v>7.0000000000000007E-2</v>
      </c>
      <c r="M5">
        <v>0.1</v>
      </c>
      <c r="N5">
        <v>0.12</v>
      </c>
      <c r="O5">
        <v>0.14000000000000001</v>
      </c>
      <c r="P5">
        <v>0.16</v>
      </c>
      <c r="Q5">
        <v>0.19</v>
      </c>
      <c r="R5">
        <v>0.21</v>
      </c>
      <c r="S5">
        <v>0.23</v>
      </c>
      <c r="T5">
        <v>0.25</v>
      </c>
      <c r="U5">
        <v>0.27</v>
      </c>
      <c r="V5">
        <v>0.3</v>
      </c>
      <c r="W5">
        <v>0.35</v>
      </c>
      <c r="X5">
        <v>0.4</v>
      </c>
      <c r="Y5">
        <v>0.42</v>
      </c>
      <c r="Z5">
        <v>0.5</v>
      </c>
      <c r="AA5">
        <v>0.6</v>
      </c>
      <c r="AB5">
        <v>0.63</v>
      </c>
      <c r="AC5">
        <v>0.7</v>
      </c>
      <c r="AD5">
        <v>0.8</v>
      </c>
      <c r="AE5">
        <v>0.91200000000000003</v>
      </c>
      <c r="AF5">
        <v>0.93</v>
      </c>
      <c r="AG5" s="17">
        <v>0.94</v>
      </c>
      <c r="AH5">
        <v>1</v>
      </c>
      <c r="AI5" s="17">
        <v>1.288</v>
      </c>
      <c r="AJ5">
        <v>1.5</v>
      </c>
      <c r="AK5">
        <v>1.75</v>
      </c>
      <c r="AL5">
        <v>2</v>
      </c>
      <c r="AM5">
        <v>2.5</v>
      </c>
      <c r="AN5">
        <v>3</v>
      </c>
      <c r="AO5">
        <v>10</v>
      </c>
    </row>
    <row r="6" spans="1:41" x14ac:dyDescent="0.35">
      <c r="A6" s="1" t="s">
        <v>16</v>
      </c>
      <c r="B6" s="9">
        <v>1</v>
      </c>
      <c r="D6" t="s">
        <v>19</v>
      </c>
    </row>
    <row r="7" spans="1:41" x14ac:dyDescent="0.35">
      <c r="A7" s="1" t="s">
        <v>14</v>
      </c>
      <c r="B7" s="14">
        <v>0.2</v>
      </c>
      <c r="D7" s="1" t="s">
        <v>12</v>
      </c>
      <c r="E7" s="8">
        <f>LrL</f>
        <v>0.2</v>
      </c>
      <c r="G7" s="8">
        <f t="shared" ref="G7:AO7" si="0">LrL</f>
        <v>0.2</v>
      </c>
      <c r="H7" s="8">
        <f t="shared" si="0"/>
        <v>0.2</v>
      </c>
      <c r="I7" s="8">
        <f t="shared" si="0"/>
        <v>0.2</v>
      </c>
      <c r="J7" s="8">
        <f t="shared" si="0"/>
        <v>0.2</v>
      </c>
      <c r="K7" s="8">
        <f t="shared" si="0"/>
        <v>0.2</v>
      </c>
      <c r="L7" s="8">
        <f t="shared" si="0"/>
        <v>0.2</v>
      </c>
      <c r="M7" s="8">
        <f t="shared" si="0"/>
        <v>0.2</v>
      </c>
      <c r="N7" s="8">
        <f t="shared" si="0"/>
        <v>0.2</v>
      </c>
      <c r="O7" s="8">
        <f t="shared" si="0"/>
        <v>0.2</v>
      </c>
      <c r="P7" s="8">
        <f t="shared" si="0"/>
        <v>0.2</v>
      </c>
      <c r="Q7" s="8">
        <f t="shared" si="0"/>
        <v>0.2</v>
      </c>
      <c r="R7" s="8">
        <f t="shared" si="0"/>
        <v>0.2</v>
      </c>
      <c r="S7" s="8">
        <f t="shared" si="0"/>
        <v>0.2</v>
      </c>
      <c r="T7" s="8">
        <f t="shared" si="0"/>
        <v>0.2</v>
      </c>
      <c r="U7" s="8">
        <f t="shared" si="0"/>
        <v>0.2</v>
      </c>
      <c r="V7" s="8">
        <f t="shared" si="0"/>
        <v>0.2</v>
      </c>
      <c r="W7" s="8">
        <f t="shared" si="0"/>
        <v>0.2</v>
      </c>
      <c r="X7" s="8">
        <f t="shared" si="0"/>
        <v>0.2</v>
      </c>
      <c r="Y7" s="8">
        <f t="shared" si="0"/>
        <v>0.2</v>
      </c>
      <c r="Z7" s="8">
        <f t="shared" si="0"/>
        <v>0.2</v>
      </c>
      <c r="AA7" s="8">
        <f t="shared" si="0"/>
        <v>0.2</v>
      </c>
      <c r="AB7" s="8">
        <f t="shared" si="0"/>
        <v>0.2</v>
      </c>
      <c r="AC7" s="8">
        <f t="shared" si="0"/>
        <v>0.2</v>
      </c>
      <c r="AD7" s="8">
        <f t="shared" si="0"/>
        <v>0.2</v>
      </c>
      <c r="AE7" s="8">
        <f t="shared" si="0"/>
        <v>0.2</v>
      </c>
      <c r="AF7" s="8">
        <f t="shared" si="0"/>
        <v>0.2</v>
      </c>
      <c r="AG7" s="8">
        <f t="shared" si="0"/>
        <v>0.2</v>
      </c>
      <c r="AH7" s="8">
        <f t="shared" si="0"/>
        <v>0.2</v>
      </c>
      <c r="AI7" s="8">
        <f t="shared" si="0"/>
        <v>0.2</v>
      </c>
      <c r="AJ7" s="8">
        <f t="shared" si="0"/>
        <v>0.2</v>
      </c>
      <c r="AK7" s="8">
        <f t="shared" si="0"/>
        <v>0.2</v>
      </c>
      <c r="AL7" s="8">
        <f t="shared" si="0"/>
        <v>0.2</v>
      </c>
      <c r="AM7" s="8">
        <f t="shared" si="0"/>
        <v>0.2</v>
      </c>
      <c r="AN7" s="8">
        <f t="shared" si="0"/>
        <v>0.2</v>
      </c>
      <c r="AO7" s="8">
        <f t="shared" si="0"/>
        <v>0.2</v>
      </c>
    </row>
    <row r="8" spans="1:41" x14ac:dyDescent="0.35">
      <c r="A8" s="1" t="s">
        <v>15</v>
      </c>
      <c r="B8" s="2">
        <v>0.27129999999999999</v>
      </c>
      <c r="D8" s="1" t="s">
        <v>11</v>
      </c>
      <c r="E8" s="14">
        <f>0.2713</f>
        <v>0.27129999999999999</v>
      </c>
      <c r="G8" s="14">
        <f t="shared" ref="G8:AO8" si="1">LcL</f>
        <v>0.27129999999999999</v>
      </c>
      <c r="H8" s="14">
        <f t="shared" si="1"/>
        <v>0.27129999999999999</v>
      </c>
      <c r="I8" s="14">
        <f t="shared" si="1"/>
        <v>0.27129999999999999</v>
      </c>
      <c r="J8" s="14">
        <f t="shared" si="1"/>
        <v>0.27129999999999999</v>
      </c>
      <c r="K8" s="14">
        <f t="shared" si="1"/>
        <v>0.27129999999999999</v>
      </c>
      <c r="L8" s="14">
        <f t="shared" si="1"/>
        <v>0.27129999999999999</v>
      </c>
      <c r="M8" s="14">
        <f t="shared" si="1"/>
        <v>0.27129999999999999</v>
      </c>
      <c r="N8" s="14">
        <f t="shared" si="1"/>
        <v>0.27129999999999999</v>
      </c>
      <c r="O8" s="14">
        <f t="shared" si="1"/>
        <v>0.27129999999999999</v>
      </c>
      <c r="P8" s="14">
        <f t="shared" si="1"/>
        <v>0.27129999999999999</v>
      </c>
      <c r="Q8" s="14">
        <f t="shared" si="1"/>
        <v>0.27129999999999999</v>
      </c>
      <c r="R8" s="14">
        <f t="shared" si="1"/>
        <v>0.27129999999999999</v>
      </c>
      <c r="S8" s="14">
        <f t="shared" si="1"/>
        <v>0.27129999999999999</v>
      </c>
      <c r="T8" s="14">
        <f t="shared" si="1"/>
        <v>0.27129999999999999</v>
      </c>
      <c r="U8" s="14">
        <f t="shared" si="1"/>
        <v>0.27129999999999999</v>
      </c>
      <c r="V8" s="14">
        <f t="shared" si="1"/>
        <v>0.27129999999999999</v>
      </c>
      <c r="W8" s="14">
        <f t="shared" si="1"/>
        <v>0.27129999999999999</v>
      </c>
      <c r="X8" s="14">
        <f t="shared" si="1"/>
        <v>0.27129999999999999</v>
      </c>
      <c r="Y8" s="14">
        <f t="shared" si="1"/>
        <v>0.27129999999999999</v>
      </c>
      <c r="Z8" s="14">
        <f t="shared" si="1"/>
        <v>0.27129999999999999</v>
      </c>
      <c r="AA8" s="14">
        <f t="shared" si="1"/>
        <v>0.27129999999999999</v>
      </c>
      <c r="AB8" s="14">
        <f t="shared" si="1"/>
        <v>0.27129999999999999</v>
      </c>
      <c r="AC8" s="14">
        <f t="shared" si="1"/>
        <v>0.27129999999999999</v>
      </c>
      <c r="AD8" s="14">
        <f t="shared" si="1"/>
        <v>0.27129999999999999</v>
      </c>
      <c r="AE8" s="14">
        <f t="shared" si="1"/>
        <v>0.27129999999999999</v>
      </c>
      <c r="AF8" s="14">
        <f t="shared" si="1"/>
        <v>0.27129999999999999</v>
      </c>
      <c r="AG8" s="14">
        <f t="shared" si="1"/>
        <v>0.27129999999999999</v>
      </c>
      <c r="AH8" s="14">
        <f t="shared" si="1"/>
        <v>0.27129999999999999</v>
      </c>
      <c r="AI8" s="14">
        <f t="shared" si="1"/>
        <v>0.27129999999999999</v>
      </c>
      <c r="AJ8" s="14">
        <f t="shared" si="1"/>
        <v>0.27129999999999999</v>
      </c>
      <c r="AK8" s="14">
        <f t="shared" si="1"/>
        <v>0.27129999999999999</v>
      </c>
      <c r="AL8" s="14">
        <f t="shared" si="1"/>
        <v>0.27129999999999999</v>
      </c>
      <c r="AM8" s="14">
        <f t="shared" si="1"/>
        <v>0.27129999999999999</v>
      </c>
      <c r="AN8" s="14">
        <f t="shared" si="1"/>
        <v>0.27129999999999999</v>
      </c>
      <c r="AO8" s="14">
        <f t="shared" si="1"/>
        <v>0.27129999999999999</v>
      </c>
    </row>
    <row r="9" spans="1:41" x14ac:dyDescent="0.35">
      <c r="A9" s="1" t="s">
        <v>45</v>
      </c>
      <c r="B9">
        <f>3/2</f>
        <v>1.5</v>
      </c>
      <c r="D9" s="1" t="s">
        <v>1</v>
      </c>
      <c r="E9" s="20">
        <f>E$5/(1+E$5)*(1-E8)^M_K*(1-3*(1-E8)/(1+1/(M_K+E$5*M_K))+3*(1-E8)^2/(1+2/(M_K+E$5*M_K))-(1-E8)^3/(1+3/(M_K+E$5*M_K)))/Y_pot</f>
        <v>0.59661389382876728</v>
      </c>
      <c r="G9" s="20">
        <f t="shared" ref="G9:AO9" si="2">G5/(1+G5)*(1-G8)^M_K*(1-3*(1-G8)/(1+1/(M_K+G5*M_K))+3*(1-G8)^2/(1+2/(M_K+G5*M_K))-(1-G8)^3/(1+3/(M_K+G5*M_K)))/Y_pot</f>
        <v>2.6402896093850328E-4</v>
      </c>
      <c r="H9" s="20">
        <f t="shared" si="2"/>
        <v>2.5910180712111628E-2</v>
      </c>
      <c r="I9" s="20">
        <f t="shared" si="2"/>
        <v>5.0851739520616154E-2</v>
      </c>
      <c r="J9" s="20">
        <f t="shared" si="2"/>
        <v>7.4863619665182013E-2</v>
      </c>
      <c r="K9" s="20">
        <f t="shared" si="2"/>
        <v>0.12024523089771891</v>
      </c>
      <c r="L9" s="20">
        <f t="shared" si="2"/>
        <v>0.16233230980248903</v>
      </c>
      <c r="M9" s="20">
        <f t="shared" si="2"/>
        <v>0.21983263638857634</v>
      </c>
      <c r="N9" s="20">
        <f t="shared" si="2"/>
        <v>0.25474190456222107</v>
      </c>
      <c r="O9" s="20">
        <f t="shared" si="2"/>
        <v>0.28714988986734025</v>
      </c>
      <c r="P9" s="20">
        <f t="shared" si="2"/>
        <v>0.3172413788172665</v>
      </c>
      <c r="Q9" s="20">
        <f t="shared" si="2"/>
        <v>0.3584019157017676</v>
      </c>
      <c r="R9" s="20">
        <f t="shared" si="2"/>
        <v>0.3834132148209885</v>
      </c>
      <c r="S9" s="20">
        <f t="shared" si="2"/>
        <v>0.4066428144913759</v>
      </c>
      <c r="T9" s="20">
        <f t="shared" si="2"/>
        <v>0.42821676209805448</v>
      </c>
      <c r="U9" s="20">
        <f t="shared" si="2"/>
        <v>0.44825115871188798</v>
      </c>
      <c r="V9" s="20">
        <f t="shared" si="2"/>
        <v>0.47564796876101939</v>
      </c>
      <c r="W9" s="20">
        <f t="shared" si="2"/>
        <v>0.51501436802371392</v>
      </c>
      <c r="X9" s="20">
        <f t="shared" si="2"/>
        <v>0.54761418819616203</v>
      </c>
      <c r="Y9" s="20">
        <f t="shared" si="2"/>
        <v>0.55900590186322885</v>
      </c>
      <c r="Z9" s="20">
        <f t="shared" si="2"/>
        <v>0.59661389382876728</v>
      </c>
      <c r="AA9" s="20">
        <f t="shared" si="2"/>
        <v>0.62921401420010992</v>
      </c>
      <c r="AB9" s="20">
        <f t="shared" si="2"/>
        <v>0.63652058401949096</v>
      </c>
      <c r="AC9" s="20">
        <f t="shared" si="2"/>
        <v>0.64999672629433791</v>
      </c>
      <c r="AD9" s="20">
        <f t="shared" si="2"/>
        <v>0.66220747301352545</v>
      </c>
      <c r="AE9" s="20">
        <f t="shared" si="2"/>
        <v>0.66855670493587638</v>
      </c>
      <c r="AF9" s="20">
        <f t="shared" si="2"/>
        <v>0.66901302570619081</v>
      </c>
      <c r="AG9" s="20">
        <f t="shared" si="2"/>
        <v>0.66920851218079724</v>
      </c>
      <c r="AH9" s="20">
        <f t="shared" si="2"/>
        <v>0.66958741270751154</v>
      </c>
      <c r="AI9" s="20">
        <f t="shared" si="2"/>
        <v>0.65813506359318974</v>
      </c>
      <c r="AJ9" s="20">
        <f t="shared" si="2"/>
        <v>0.64198896071104039</v>
      </c>
      <c r="AK9" s="20">
        <f t="shared" si="2"/>
        <v>0.61978814057782672</v>
      </c>
      <c r="AL9" s="20">
        <f t="shared" si="2"/>
        <v>0.59679468985313544</v>
      </c>
      <c r="AM9" s="20">
        <f t="shared" si="2"/>
        <v>0.55323180134212591</v>
      </c>
      <c r="AN9" s="20">
        <f t="shared" si="2"/>
        <v>0.5154160582506333</v>
      </c>
      <c r="AO9" s="20">
        <f t="shared" si="2"/>
        <v>0.3193402681480646</v>
      </c>
    </row>
    <row r="10" spans="1:41" x14ac:dyDescent="0.35">
      <c r="A10" s="1" t="s">
        <v>47</v>
      </c>
      <c r="B10" s="2">
        <f>(M_K/(3+M_K))^M_K*(3/(3+M_K))^3</f>
        <v>5.7022248808851927E-2</v>
      </c>
      <c r="D10" s="1" t="s">
        <v>48</v>
      </c>
      <c r="E10" s="20">
        <f>1/(1+E$5)*(1-E8)^M_K*(1-3*(1-E8)/(1+1/(M_K+E$5*M_K))+3*(1-E8)^2/(1+2/(M_K+E$5*M_K))-(1-E8)^3/(1+3/(M_K+E$5*M_K)))</f>
        <v>6.8040531793443867E-2</v>
      </c>
      <c r="G10" s="20">
        <f t="shared" ref="G10:AO10" si="3">1/(1+G$5)*(1-G8)^M_K*(1-3*(1-G8)/(1+1/(M_K+G$5*M_K))+3*(1-G8)^2/(1+2/(M_K+G$5*M_K))-(1-G8)^3/(1+3/(M_K+G$5*M_K)))</f>
        <v>0.15055525103377979</v>
      </c>
      <c r="H10" s="20">
        <f t="shared" si="3"/>
        <v>0.14774567712483455</v>
      </c>
      <c r="I10" s="20">
        <f t="shared" si="3"/>
        <v>0.14498402716537515</v>
      </c>
      <c r="J10" s="20">
        <f t="shared" si="3"/>
        <v>0.14229639824264231</v>
      </c>
      <c r="K10" s="20">
        <f t="shared" si="3"/>
        <v>0.13713306948655155</v>
      </c>
      <c r="L10" s="20">
        <f t="shared" si="3"/>
        <v>0.13223647656104517</v>
      </c>
      <c r="M10" s="20">
        <f t="shared" si="3"/>
        <v>0.12535351288455276</v>
      </c>
      <c r="N10" s="20">
        <f t="shared" si="3"/>
        <v>0.12104963553323153</v>
      </c>
      <c r="O10" s="20">
        <f t="shared" si="3"/>
        <v>0.11695666046749931</v>
      </c>
      <c r="P10" s="20">
        <f t="shared" si="3"/>
        <v>0.11306135522113386</v>
      </c>
      <c r="Q10" s="20">
        <f t="shared" si="3"/>
        <v>0.1075625432142914</v>
      </c>
      <c r="R10" s="20">
        <f t="shared" si="3"/>
        <v>0.10410992253392479</v>
      </c>
      <c r="S10" s="20">
        <f t="shared" si="3"/>
        <v>0.10081603367069153</v>
      </c>
      <c r="T10" s="20">
        <f t="shared" si="3"/>
        <v>9.7671531009904861E-2</v>
      </c>
      <c r="U10" s="20">
        <f t="shared" si="3"/>
        <v>9.4667737410834993E-2</v>
      </c>
      <c r="V10" s="20">
        <f t="shared" si="3"/>
        <v>9.0408389400386258E-2</v>
      </c>
      <c r="W10" s="20">
        <f t="shared" si="3"/>
        <v>8.3906506953090987E-2</v>
      </c>
      <c r="X10" s="20">
        <f t="shared" si="3"/>
        <v>7.806548122644752E-2</v>
      </c>
      <c r="Y10" s="20">
        <f t="shared" si="3"/>
        <v>7.5894699099194524E-2</v>
      </c>
      <c r="Z10" s="20">
        <f t="shared" si="3"/>
        <v>6.8040531793443867E-2</v>
      </c>
      <c r="AA10" s="20">
        <f t="shared" si="3"/>
        <v>5.9798663452891948E-2</v>
      </c>
      <c r="AB10" s="20">
        <f t="shared" si="3"/>
        <v>5.7612436688754202E-2</v>
      </c>
      <c r="AC10" s="20">
        <f t="shared" si="3"/>
        <v>5.2948964359564227E-2</v>
      </c>
      <c r="AD10" s="20">
        <f t="shared" si="3"/>
        <v>4.720069911157293E-2</v>
      </c>
      <c r="AE10" s="20">
        <f t="shared" si="3"/>
        <v>4.1801103916315509E-2</v>
      </c>
      <c r="AF10" s="20">
        <f t="shared" si="3"/>
        <v>4.1020029256108877E-2</v>
      </c>
      <c r="AG10" s="20">
        <f t="shared" si="3"/>
        <v>4.0595504560186214E-2</v>
      </c>
      <c r="AH10" s="20">
        <f t="shared" si="3"/>
        <v>3.8181380046683144E-2</v>
      </c>
      <c r="AI10" s="20">
        <f t="shared" si="3"/>
        <v>2.913691098295066E-2</v>
      </c>
      <c r="AJ10" s="20">
        <f t="shared" si="3"/>
        <v>2.4405102833467474E-2</v>
      </c>
      <c r="AK10" s="20">
        <f t="shared" si="3"/>
        <v>2.0195264891888304E-2</v>
      </c>
      <c r="AL10" s="20">
        <f t="shared" si="3"/>
        <v>1.7015287646303553E-2</v>
      </c>
      <c r="AM10" s="20">
        <f t="shared" si="3"/>
        <v>1.2618608570040017E-2</v>
      </c>
      <c r="AN10" s="20">
        <f t="shared" si="3"/>
        <v>9.7967275712151115E-3</v>
      </c>
      <c r="AO10" s="20">
        <f t="shared" si="3"/>
        <v>1.8209500225024431E-3</v>
      </c>
    </row>
    <row r="11" spans="1:41" x14ac:dyDescent="0.35">
      <c r="A11" s="1"/>
      <c r="D11" s="1" t="s">
        <v>49</v>
      </c>
      <c r="E11" s="20">
        <f>(1-E7)^M_K*(1-3*(1-E7)/(1+1/M_K)+3*(1-E7)^2/(1+2/M_K)-(1-E7)^3/(1+3/M_K))</f>
        <v>0.15183114526078564</v>
      </c>
      <c r="G11" s="20">
        <f t="shared" ref="G11:AO11" si="4">(1-G7)^M_K*(1-3*(1-G7)/(1+1/M_K)+3*(1-G7)^2/(1+2/M_K)-(1-G7)^3/(1+3/M_K))</f>
        <v>0.15183114526078564</v>
      </c>
      <c r="H11" s="20">
        <f t="shared" si="4"/>
        <v>0.15183114526078564</v>
      </c>
      <c r="I11" s="20">
        <f t="shared" si="4"/>
        <v>0.15183114526078564</v>
      </c>
      <c r="J11" s="20">
        <f t="shared" si="4"/>
        <v>0.15183114526078564</v>
      </c>
      <c r="K11" s="20">
        <f t="shared" si="4"/>
        <v>0.15183114526078564</v>
      </c>
      <c r="L11" s="20">
        <f t="shared" si="4"/>
        <v>0.15183114526078564</v>
      </c>
      <c r="M11" s="20">
        <f t="shared" si="4"/>
        <v>0.15183114526078564</v>
      </c>
      <c r="N11" s="20">
        <f t="shared" si="4"/>
        <v>0.15183114526078564</v>
      </c>
      <c r="O11" s="20">
        <f t="shared" si="4"/>
        <v>0.15183114526078564</v>
      </c>
      <c r="P11" s="20">
        <f t="shared" si="4"/>
        <v>0.15183114526078564</v>
      </c>
      <c r="Q11" s="20">
        <f t="shared" si="4"/>
        <v>0.15183114526078564</v>
      </c>
      <c r="R11" s="20">
        <f t="shared" si="4"/>
        <v>0.15183114526078564</v>
      </c>
      <c r="S11" s="20">
        <f t="shared" si="4"/>
        <v>0.15183114526078564</v>
      </c>
      <c r="T11" s="20">
        <f t="shared" si="4"/>
        <v>0.15183114526078564</v>
      </c>
      <c r="U11" s="20">
        <f t="shared" si="4"/>
        <v>0.15183114526078564</v>
      </c>
      <c r="V11" s="20">
        <f t="shared" si="4"/>
        <v>0.15183114526078564</v>
      </c>
      <c r="W11" s="20">
        <f t="shared" si="4"/>
        <v>0.15183114526078564</v>
      </c>
      <c r="X11" s="20">
        <f t="shared" si="4"/>
        <v>0.15183114526078564</v>
      </c>
      <c r="Y11" s="20">
        <f t="shared" si="4"/>
        <v>0.15183114526078564</v>
      </c>
      <c r="Z11" s="20">
        <f t="shared" si="4"/>
        <v>0.15183114526078564</v>
      </c>
      <c r="AA11" s="20">
        <f t="shared" si="4"/>
        <v>0.15183114526078564</v>
      </c>
      <c r="AB11" s="20">
        <f t="shared" si="4"/>
        <v>0.15183114526078564</v>
      </c>
      <c r="AC11" s="20">
        <f t="shared" si="4"/>
        <v>0.15183114526078564</v>
      </c>
      <c r="AD11" s="20">
        <f t="shared" si="4"/>
        <v>0.15183114526078564</v>
      </c>
      <c r="AE11" s="20">
        <f t="shared" si="4"/>
        <v>0.15183114526078564</v>
      </c>
      <c r="AF11" s="20">
        <f t="shared" si="4"/>
        <v>0.15183114526078564</v>
      </c>
      <c r="AG11" s="20">
        <f t="shared" si="4"/>
        <v>0.15183114526078564</v>
      </c>
      <c r="AH11" s="20">
        <f t="shared" si="4"/>
        <v>0.15183114526078564</v>
      </c>
      <c r="AI11" s="20">
        <f t="shared" si="4"/>
        <v>0.15183114526078564</v>
      </c>
      <c r="AJ11" s="20">
        <f t="shared" si="4"/>
        <v>0.15183114526078564</v>
      </c>
      <c r="AK11" s="20">
        <f t="shared" si="4"/>
        <v>0.15183114526078564</v>
      </c>
      <c r="AL11" s="20">
        <f t="shared" si="4"/>
        <v>0.15183114526078564</v>
      </c>
      <c r="AM11" s="20">
        <f t="shared" si="4"/>
        <v>0.15183114526078564</v>
      </c>
      <c r="AN11" s="20">
        <f t="shared" si="4"/>
        <v>0.15183114526078564</v>
      </c>
      <c r="AO11" s="20">
        <f t="shared" si="4"/>
        <v>0.15183114526078564</v>
      </c>
    </row>
    <row r="12" spans="1:41" x14ac:dyDescent="0.35">
      <c r="A12" s="1"/>
      <c r="D12" s="1" t="s">
        <v>50</v>
      </c>
      <c r="E12" s="20">
        <f>(1-E8)^M_K*(1-3*(1-E8)/(1+1/M_K)+3*(1-E8)^2/(1+2/M_K)-(1-E8)^3/(1+3/M_K))</f>
        <v>0.15058402321708109</v>
      </c>
      <c r="G12" s="20">
        <f t="shared" ref="G12:AO12" si="5">(1-G8)^M_K*(1-3*(1-G8)/(1+1/M_K)+3*(1-G8)^2/(1+2/M_K)-(1-G8)^3/(1+3/M_K))</f>
        <v>0.15058402321708109</v>
      </c>
      <c r="H12" s="20">
        <f t="shared" si="5"/>
        <v>0.15058402321708109</v>
      </c>
      <c r="I12" s="20">
        <f t="shared" si="5"/>
        <v>0.15058402321708109</v>
      </c>
      <c r="J12" s="20">
        <f t="shared" si="5"/>
        <v>0.15058402321708109</v>
      </c>
      <c r="K12" s="20">
        <f t="shared" si="5"/>
        <v>0.15058402321708109</v>
      </c>
      <c r="L12" s="20">
        <f t="shared" si="5"/>
        <v>0.15058402321708109</v>
      </c>
      <c r="M12" s="20">
        <f t="shared" si="5"/>
        <v>0.15058402321708109</v>
      </c>
      <c r="N12" s="20">
        <f t="shared" si="5"/>
        <v>0.15058402321708109</v>
      </c>
      <c r="O12" s="20">
        <f t="shared" si="5"/>
        <v>0.15058402321708109</v>
      </c>
      <c r="P12" s="20">
        <f t="shared" si="5"/>
        <v>0.15058402321708109</v>
      </c>
      <c r="Q12" s="20">
        <f t="shared" si="5"/>
        <v>0.15058402321708109</v>
      </c>
      <c r="R12" s="20">
        <f t="shared" si="5"/>
        <v>0.15058402321708109</v>
      </c>
      <c r="S12" s="20">
        <f t="shared" si="5"/>
        <v>0.15058402321708109</v>
      </c>
      <c r="T12" s="20">
        <f t="shared" si="5"/>
        <v>0.15058402321708109</v>
      </c>
      <c r="U12" s="20">
        <f t="shared" si="5"/>
        <v>0.15058402321708109</v>
      </c>
      <c r="V12" s="20">
        <f t="shared" si="5"/>
        <v>0.15058402321708109</v>
      </c>
      <c r="W12" s="20">
        <f t="shared" si="5"/>
        <v>0.15058402321708109</v>
      </c>
      <c r="X12" s="20">
        <f t="shared" si="5"/>
        <v>0.15058402321708109</v>
      </c>
      <c r="Y12" s="20">
        <f t="shared" si="5"/>
        <v>0.15058402321708109</v>
      </c>
      <c r="Z12" s="20">
        <f t="shared" si="5"/>
        <v>0.15058402321708109</v>
      </c>
      <c r="AA12" s="20">
        <f t="shared" si="5"/>
        <v>0.15058402321708109</v>
      </c>
      <c r="AB12" s="20">
        <f t="shared" si="5"/>
        <v>0.15058402321708109</v>
      </c>
      <c r="AC12" s="20">
        <f t="shared" si="5"/>
        <v>0.15058402321708109</v>
      </c>
      <c r="AD12" s="20">
        <f t="shared" si="5"/>
        <v>0.15058402321708109</v>
      </c>
      <c r="AE12" s="20">
        <f t="shared" si="5"/>
        <v>0.15058402321708109</v>
      </c>
      <c r="AF12" s="20">
        <f t="shared" si="5"/>
        <v>0.15058402321708109</v>
      </c>
      <c r="AG12" s="20">
        <f t="shared" si="5"/>
        <v>0.15058402321708109</v>
      </c>
      <c r="AH12" s="20">
        <f t="shared" si="5"/>
        <v>0.15058402321708109</v>
      </c>
      <c r="AI12" s="20">
        <f t="shared" si="5"/>
        <v>0.15058402321708109</v>
      </c>
      <c r="AJ12" s="20">
        <f t="shared" si="5"/>
        <v>0.15058402321708109</v>
      </c>
      <c r="AK12" s="20">
        <f t="shared" si="5"/>
        <v>0.15058402321708109</v>
      </c>
      <c r="AL12" s="20">
        <f t="shared" si="5"/>
        <v>0.15058402321708109</v>
      </c>
      <c r="AM12" s="20">
        <f t="shared" si="5"/>
        <v>0.15058402321708109</v>
      </c>
      <c r="AN12" s="20">
        <f t="shared" si="5"/>
        <v>0.15058402321708109</v>
      </c>
      <c r="AO12" s="20">
        <f t="shared" si="5"/>
        <v>0.15058402321708109</v>
      </c>
    </row>
    <row r="13" spans="1:41" x14ac:dyDescent="0.35">
      <c r="A13" s="1"/>
      <c r="D13" s="1" t="s">
        <v>13</v>
      </c>
      <c r="E13" s="20">
        <f>(E11-E12+E10)/E11</f>
        <v>0.4563467773238471</v>
      </c>
      <c r="G13" s="20">
        <f t="shared" ref="G13:AO13" si="6">(G11-G12+G10)/G11</f>
        <v>0.99981049880607908</v>
      </c>
      <c r="H13" s="20">
        <f t="shared" si="6"/>
        <v>0.98130590342731472</v>
      </c>
      <c r="I13" s="20">
        <f t="shared" si="6"/>
        <v>0.96311694782985813</v>
      </c>
      <c r="J13" s="20">
        <f t="shared" si="6"/>
        <v>0.94541551431885784</v>
      </c>
      <c r="K13" s="20">
        <f t="shared" si="6"/>
        <v>0.91140846822023147</v>
      </c>
      <c r="L13" s="20">
        <f t="shared" si="6"/>
        <v>0.87915821470935951</v>
      </c>
      <c r="M13" s="20">
        <f t="shared" si="6"/>
        <v>0.83382519911054931</v>
      </c>
      <c r="N13" s="20">
        <f t="shared" si="6"/>
        <v>0.80547872682432053</v>
      </c>
      <c r="O13" s="20">
        <f t="shared" si="6"/>
        <v>0.77852131266069735</v>
      </c>
      <c r="P13" s="20">
        <f t="shared" si="6"/>
        <v>0.75286580410430171</v>
      </c>
      <c r="Q13" s="20">
        <f t="shared" si="6"/>
        <v>0.71664917676214679</v>
      </c>
      <c r="R13" s="20">
        <f t="shared" si="6"/>
        <v>0.69390930560833064</v>
      </c>
      <c r="S13" s="20">
        <f t="shared" si="6"/>
        <v>0.67221488410096686</v>
      </c>
      <c r="T13" s="20">
        <f t="shared" si="6"/>
        <v>0.6515043595548623</v>
      </c>
      <c r="U13" s="20">
        <f t="shared" si="6"/>
        <v>0.63172058203075454</v>
      </c>
      <c r="V13" s="20">
        <f t="shared" si="6"/>
        <v>0.6036673917374662</v>
      </c>
      <c r="W13" s="20">
        <f t="shared" si="6"/>
        <v>0.5608442777042576</v>
      </c>
      <c r="X13" s="20">
        <f t="shared" si="6"/>
        <v>0.52237374047284246</v>
      </c>
      <c r="Y13" s="20">
        <f t="shared" si="6"/>
        <v>0.50807639638362767</v>
      </c>
      <c r="Z13" s="20">
        <f t="shared" si="6"/>
        <v>0.4563467773238471</v>
      </c>
      <c r="AA13" s="20">
        <f t="shared" si="6"/>
        <v>0.40206365691139373</v>
      </c>
      <c r="AB13" s="20">
        <f t="shared" si="6"/>
        <v>0.38766459036689344</v>
      </c>
      <c r="AC13" s="20">
        <f t="shared" si="6"/>
        <v>0.35694973063781754</v>
      </c>
      <c r="AD13" s="20">
        <f t="shared" si="6"/>
        <v>0.3190901384038391</v>
      </c>
      <c r="AE13" s="20">
        <f t="shared" si="6"/>
        <v>0.2835269791720289</v>
      </c>
      <c r="AF13" s="20">
        <f t="shared" si="6"/>
        <v>0.2783826152876292</v>
      </c>
      <c r="AG13" s="20">
        <f t="shared" si="6"/>
        <v>0.27558658358284627</v>
      </c>
      <c r="AH13" s="20">
        <f t="shared" si="6"/>
        <v>0.25968652230519096</v>
      </c>
      <c r="AI13" s="20">
        <f t="shared" si="6"/>
        <v>0.20011726167557722</v>
      </c>
      <c r="AJ13" s="20">
        <f t="shared" si="6"/>
        <v>0.16895232419614362</v>
      </c>
      <c r="AK13" s="20">
        <f t="shared" si="6"/>
        <v>0.14122522028509599</v>
      </c>
      <c r="AL13" s="20">
        <f t="shared" si="6"/>
        <v>0.12028105075964841</v>
      </c>
      <c r="AM13" s="20">
        <f t="shared" si="6"/>
        <v>9.1323361817028728E-2</v>
      </c>
      <c r="AN13" s="20">
        <f t="shared" si="6"/>
        <v>7.273770869574038E-2</v>
      </c>
      <c r="AO13" s="20">
        <f t="shared" si="6"/>
        <v>2.0207132475601564E-2</v>
      </c>
    </row>
    <row r="14" spans="1:41" x14ac:dyDescent="0.35">
      <c r="A14" s="1"/>
      <c r="D14" s="1"/>
      <c r="E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x14ac:dyDescent="0.35">
      <c r="A15" s="1"/>
      <c r="D15" s="1"/>
      <c r="E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1" x14ac:dyDescent="0.35">
      <c r="A16" s="1"/>
      <c r="B16" s="2"/>
      <c r="D16" s="16" t="s">
        <v>20</v>
      </c>
      <c r="E16" s="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</row>
    <row r="17" spans="1:41" x14ac:dyDescent="0.35">
      <c r="A17" s="1"/>
      <c r="B17" s="2"/>
      <c r="D17" s="1" t="s">
        <v>12</v>
      </c>
      <c r="E17" s="15">
        <v>0.05</v>
      </c>
      <c r="G17" s="15">
        <v>0.05</v>
      </c>
      <c r="H17" s="15">
        <v>0.05</v>
      </c>
      <c r="I17" s="15">
        <v>0.05</v>
      </c>
      <c r="J17" s="15">
        <v>0.05</v>
      </c>
      <c r="K17" s="15">
        <v>0.05</v>
      </c>
      <c r="L17" s="15">
        <v>0.05</v>
      </c>
      <c r="M17" s="15">
        <v>0.05</v>
      </c>
      <c r="N17" s="15">
        <v>0.05</v>
      </c>
      <c r="O17" s="15">
        <v>0.05</v>
      </c>
      <c r="P17" s="15">
        <v>0.05</v>
      </c>
      <c r="Q17" s="15">
        <v>0.05</v>
      </c>
      <c r="R17" s="15">
        <v>0.05</v>
      </c>
      <c r="S17" s="15">
        <v>0.05</v>
      </c>
      <c r="T17" s="15">
        <v>0.05</v>
      </c>
      <c r="U17" s="15">
        <v>0.05</v>
      </c>
      <c r="V17" s="15">
        <v>0.05</v>
      </c>
      <c r="W17" s="15">
        <v>0.05</v>
      </c>
      <c r="X17" s="15">
        <v>0.05</v>
      </c>
      <c r="Y17" s="15">
        <v>0.05</v>
      </c>
      <c r="Z17" s="15">
        <v>0.05</v>
      </c>
      <c r="AA17" s="15">
        <v>0.05</v>
      </c>
      <c r="AB17" s="15">
        <v>0.05</v>
      </c>
      <c r="AC17" s="15">
        <v>0.05</v>
      </c>
      <c r="AD17" s="15">
        <v>0.05</v>
      </c>
      <c r="AE17" s="15">
        <v>0.05</v>
      </c>
      <c r="AF17" s="15">
        <v>0.05</v>
      </c>
      <c r="AG17" s="15">
        <v>0.05</v>
      </c>
      <c r="AH17" s="15">
        <v>0.05</v>
      </c>
      <c r="AI17" s="15">
        <v>0.05</v>
      </c>
      <c r="AJ17" s="15">
        <v>0.05</v>
      </c>
      <c r="AK17" s="15">
        <v>0.05</v>
      </c>
      <c r="AL17" s="15">
        <v>0.05</v>
      </c>
      <c r="AM17" s="15">
        <v>0.05</v>
      </c>
      <c r="AN17" s="15">
        <v>0.05</v>
      </c>
      <c r="AO17" s="15">
        <v>0.05</v>
      </c>
    </row>
    <row r="18" spans="1:41" x14ac:dyDescent="0.35">
      <c r="A18" s="1"/>
      <c r="B18" s="2"/>
      <c r="D18" s="1" t="s">
        <v>11</v>
      </c>
      <c r="E18" s="15">
        <v>0.05</v>
      </c>
      <c r="G18" s="15">
        <v>0.05</v>
      </c>
      <c r="H18" s="15">
        <v>0.05</v>
      </c>
      <c r="I18" s="15">
        <v>0.05</v>
      </c>
      <c r="J18" s="15">
        <v>0.05</v>
      </c>
      <c r="K18" s="15">
        <v>0.05</v>
      </c>
      <c r="L18" s="15">
        <v>0.05</v>
      </c>
      <c r="M18" s="15">
        <v>0.05</v>
      </c>
      <c r="N18" s="15">
        <v>0.05</v>
      </c>
      <c r="O18" s="15">
        <v>0.05</v>
      </c>
      <c r="P18" s="15">
        <v>0.05</v>
      </c>
      <c r="Q18" s="15">
        <v>0.05</v>
      </c>
      <c r="R18" s="15">
        <v>0.05</v>
      </c>
      <c r="S18" s="15">
        <v>0.05</v>
      </c>
      <c r="T18" s="15">
        <v>0.05</v>
      </c>
      <c r="U18" s="15">
        <v>0.05</v>
      </c>
      <c r="V18" s="15">
        <v>0.05</v>
      </c>
      <c r="W18" s="15">
        <v>0.05</v>
      </c>
      <c r="X18" s="15">
        <v>0.05</v>
      </c>
      <c r="Y18" s="15">
        <v>0.05</v>
      </c>
      <c r="Z18" s="15">
        <v>0.05</v>
      </c>
      <c r="AA18" s="15">
        <v>0.05</v>
      </c>
      <c r="AB18" s="15">
        <v>0.05</v>
      </c>
      <c r="AC18" s="15">
        <v>0.05</v>
      </c>
      <c r="AD18" s="15">
        <v>0.05</v>
      </c>
      <c r="AE18" s="15">
        <v>0.05</v>
      </c>
      <c r="AF18" s="15">
        <v>0.05</v>
      </c>
      <c r="AG18" s="15">
        <v>0.05</v>
      </c>
      <c r="AH18" s="15">
        <v>0.05</v>
      </c>
      <c r="AI18" s="15">
        <v>0.05</v>
      </c>
      <c r="AJ18" s="15">
        <v>0.05</v>
      </c>
      <c r="AK18" s="15">
        <v>0.05</v>
      </c>
      <c r="AL18" s="15">
        <v>0.05</v>
      </c>
      <c r="AM18" s="15">
        <v>0.05</v>
      </c>
      <c r="AN18" s="15">
        <v>0.05</v>
      </c>
      <c r="AO18" s="15">
        <v>0.05</v>
      </c>
    </row>
    <row r="19" spans="1:41" x14ac:dyDescent="0.35">
      <c r="A19" s="1"/>
      <c r="B19" s="2"/>
      <c r="D19" s="1" t="s">
        <v>1</v>
      </c>
      <c r="E19" s="20">
        <f>E$5/(1+E$5)*(1-E18)^M_K*(1-3*(1-E18)/(1+1/(M_K+E$5*M_K))+3*(1-E18)^2/(1+2/(M_K+E$5*M_K))-(1-E18)^3/(1+3/(M_K+E$5*M_K)))/Y_pot</f>
        <v>0.50262469310561597</v>
      </c>
      <c r="G19" s="20">
        <f t="shared" ref="G19:AO19" si="7">G$5/(1+G$5)*(1-G18)^M_K*(1-3*(1-G18)/(1+1/(M_K+G$5*M_K))+3*(1-G18)^2/(1+2/(M_K+G$5*M_K))-(1-G18)^3/(1+3/(M_K+G$5*M_K)))/Y_pot</f>
        <v>2.6716561677285483E-4</v>
      </c>
      <c r="H19" s="20">
        <f t="shared" si="7"/>
        <v>2.612112706243323E-2</v>
      </c>
      <c r="I19" s="20">
        <f t="shared" si="7"/>
        <v>5.1074573178892989E-2</v>
      </c>
      <c r="J19" s="20">
        <f t="shared" si="7"/>
        <v>7.4911493608773902E-2</v>
      </c>
      <c r="K19" s="20">
        <f t="shared" si="7"/>
        <v>0.11942813176432179</v>
      </c>
      <c r="L19" s="20">
        <f t="shared" si="7"/>
        <v>0.16003313155142851</v>
      </c>
      <c r="M19" s="20">
        <f t="shared" si="7"/>
        <v>0.21431660399753452</v>
      </c>
      <c r="N19" s="20">
        <f t="shared" si="7"/>
        <v>0.24651473779705119</v>
      </c>
      <c r="O19" s="20">
        <f t="shared" si="7"/>
        <v>0.27582595630660611</v>
      </c>
      <c r="P19" s="20">
        <f t="shared" si="7"/>
        <v>0.30248612381302475</v>
      </c>
      <c r="Q19" s="20">
        <f t="shared" si="7"/>
        <v>0.33797099832609295</v>
      </c>
      <c r="R19" s="20">
        <f t="shared" si="7"/>
        <v>0.35890408233883508</v>
      </c>
      <c r="S19" s="20">
        <f t="shared" si="7"/>
        <v>0.37786086103885613</v>
      </c>
      <c r="T19" s="20">
        <f t="shared" si="7"/>
        <v>0.39499833450933308</v>
      </c>
      <c r="U19" s="20">
        <f t="shared" si="7"/>
        <v>0.41046029460499983</v>
      </c>
      <c r="V19" s="20">
        <f t="shared" si="7"/>
        <v>0.43079697206834844</v>
      </c>
      <c r="W19" s="20">
        <f t="shared" si="7"/>
        <v>0.45803168790255994</v>
      </c>
      <c r="X19" s="20">
        <f t="shared" si="7"/>
        <v>0.47827122871000177</v>
      </c>
      <c r="Y19" s="20">
        <f t="shared" si="7"/>
        <v>0.48470218187636854</v>
      </c>
      <c r="Z19" s="20">
        <f t="shared" si="7"/>
        <v>0.50262469310561597</v>
      </c>
      <c r="AA19" s="20">
        <f t="shared" si="7"/>
        <v>0.51149438299414252</v>
      </c>
      <c r="AB19" s="20">
        <f t="shared" si="7"/>
        <v>0.51195340441117121</v>
      </c>
      <c r="AC19" s="20">
        <f t="shared" si="7"/>
        <v>0.51002238729834593</v>
      </c>
      <c r="AD19" s="20">
        <f t="shared" si="7"/>
        <v>0.50171072636930292</v>
      </c>
      <c r="AE19" s="20">
        <f t="shared" si="7"/>
        <v>0.48722281503705761</v>
      </c>
      <c r="AF19" s="20">
        <f t="shared" si="7"/>
        <v>0.48454050589318359</v>
      </c>
      <c r="AG19" s="20">
        <f t="shared" si="7"/>
        <v>0.48301706571841069</v>
      </c>
      <c r="AH19" s="20">
        <f t="shared" si="7"/>
        <v>0.47344848655484267</v>
      </c>
      <c r="AI19" s="20">
        <f t="shared" si="7"/>
        <v>0.42232302934376503</v>
      </c>
      <c r="AJ19" s="20">
        <f t="shared" si="7"/>
        <v>0.38427746430345733</v>
      </c>
      <c r="AK19" s="20">
        <f t="shared" si="7"/>
        <v>0.34246097710636775</v>
      </c>
      <c r="AL19" s="20">
        <f t="shared" si="7"/>
        <v>0.30506274958055446</v>
      </c>
      <c r="AM19" s="20">
        <f t="shared" si="7"/>
        <v>0.24358841903175146</v>
      </c>
      <c r="AN19" s="20">
        <f t="shared" si="7"/>
        <v>0.19710709461684994</v>
      </c>
      <c r="AO19" s="20">
        <f t="shared" si="7"/>
        <v>3.2229908553035633E-2</v>
      </c>
    </row>
    <row r="20" spans="1:41" x14ac:dyDescent="0.35">
      <c r="A20" s="1"/>
      <c r="B20" s="2"/>
      <c r="D20" s="1" t="s">
        <v>48</v>
      </c>
      <c r="E20" s="20">
        <f>1/(1+E$5)*(1-E18)^M_K*(1-3*(1-E18)/(1+1/(M_K+E$5*M_K))+3*(1-E18)^2/(1+2/(M_K+E$5*M_K))-(1-E18)^3/(1+3/(M_K+E$5*M_K)))</f>
        <v>5.7321580615482558E-2</v>
      </c>
      <c r="G20" s="20">
        <f t="shared" ref="G20:AO20" si="8">1/(1+G$5)*(1-G18)^M_K*(1-3*(1-G18)/(1+1/(M_K+G$5*M_K))+3*(1-G18)^2/(1+2/(M_K+G$5*M_K))-(1-G18)^3/(1+3/(M_K+G$5*M_K)))</f>
        <v>0.15234384272792112</v>
      </c>
      <c r="H20" s="20">
        <f t="shared" si="8"/>
        <v>0.14894854065217031</v>
      </c>
      <c r="I20" s="20">
        <f t="shared" si="8"/>
        <v>0.14561935098063755</v>
      </c>
      <c r="J20" s="20">
        <f t="shared" si="8"/>
        <v>0.14238739424007424</v>
      </c>
      <c r="K20" s="20">
        <f t="shared" si="8"/>
        <v>0.1362012128848302</v>
      </c>
      <c r="L20" s="20">
        <f t="shared" si="8"/>
        <v>0.1303635577855041</v>
      </c>
      <c r="M20" s="20">
        <f t="shared" si="8"/>
        <v>0.12220814717015603</v>
      </c>
      <c r="N20" s="20">
        <f t="shared" si="8"/>
        <v>0.11714020594760292</v>
      </c>
      <c r="O20" s="20">
        <f t="shared" si="8"/>
        <v>0.11234440220324865</v>
      </c>
      <c r="P20" s="20">
        <f t="shared" si="8"/>
        <v>0.10780274383307178</v>
      </c>
      <c r="Q20" s="20">
        <f t="shared" si="8"/>
        <v>0.10143087556171869</v>
      </c>
      <c r="R20" s="20">
        <f t="shared" si="8"/>
        <v>9.7454847055417779E-2</v>
      </c>
      <c r="S20" s="20">
        <f t="shared" si="8"/>
        <v>9.3680330579498594E-2</v>
      </c>
      <c r="T20" s="20">
        <f t="shared" si="8"/>
        <v>9.009477323789325E-2</v>
      </c>
      <c r="U20" s="20">
        <f t="shared" si="8"/>
        <v>8.6686552018966495E-2</v>
      </c>
      <c r="V20" s="20">
        <f t="shared" si="8"/>
        <v>8.1883373757937999E-2</v>
      </c>
      <c r="W20" s="20">
        <f t="shared" si="8"/>
        <v>7.4622848199766251E-2</v>
      </c>
      <c r="X20" s="20">
        <f t="shared" si="8"/>
        <v>6.818025250404261E-2</v>
      </c>
      <c r="Y20" s="20">
        <f t="shared" si="8"/>
        <v>6.5806686697970684E-2</v>
      </c>
      <c r="Z20" s="20">
        <f t="shared" si="8"/>
        <v>5.7321580615482558E-2</v>
      </c>
      <c r="AA20" s="20">
        <f t="shared" si="8"/>
        <v>4.8610933285703664E-2</v>
      </c>
      <c r="AB20" s="20">
        <f t="shared" si="8"/>
        <v>4.6337673658527929E-2</v>
      </c>
      <c r="AC20" s="20">
        <f t="shared" si="8"/>
        <v>4.1546604952301315E-2</v>
      </c>
      <c r="AD20" s="20">
        <f t="shared" si="8"/>
        <v>3.5760842336375269E-2</v>
      </c>
      <c r="AE20" s="20">
        <f t="shared" si="8"/>
        <v>3.0463312044289845E-2</v>
      </c>
      <c r="AF20" s="20">
        <f t="shared" si="8"/>
        <v>2.9709235790331287E-2</v>
      </c>
      <c r="AG20" s="20">
        <f t="shared" si="8"/>
        <v>2.9300765213102979E-2</v>
      </c>
      <c r="AH20" s="20">
        <f t="shared" si="8"/>
        <v>2.6997097398504626E-2</v>
      </c>
      <c r="AI20" s="20">
        <f t="shared" si="8"/>
        <v>1.8697056565953604E-2</v>
      </c>
      <c r="AJ20" s="20">
        <f t="shared" si="8"/>
        <v>1.460824345409764E-2</v>
      </c>
      <c r="AK20" s="20">
        <f t="shared" si="8"/>
        <v>1.1158797167932484E-2</v>
      </c>
      <c r="AL20" s="20">
        <f t="shared" si="8"/>
        <v>8.697682004447432E-3</v>
      </c>
      <c r="AM20" s="20">
        <f t="shared" si="8"/>
        <v>5.5559837747933645E-3</v>
      </c>
      <c r="AN20" s="20">
        <f t="shared" si="8"/>
        <v>3.7464965970773118E-3</v>
      </c>
      <c r="AO20" s="20">
        <f t="shared" si="8"/>
        <v>1.8378218645977425E-4</v>
      </c>
    </row>
    <row r="21" spans="1:41" x14ac:dyDescent="0.35">
      <c r="A21" s="1"/>
      <c r="B21" s="2"/>
      <c r="D21" s="1" t="s">
        <v>49</v>
      </c>
      <c r="E21" s="20">
        <f>(1-E17)^M_K*(1-3*(1-E17)/(1+1/M_K)+3*(1-E17)^2/(1+2/M_K)-(1-E17)^3/(1+3/M_K))</f>
        <v>0.1523786560049924</v>
      </c>
      <c r="G21" s="20">
        <f t="shared" ref="G21:AO21" si="9">(1-G17)^M_K*(1-3*(1-G17)/(1+1/M_K)+3*(1-G17)^2/(1+2/M_K)-(1-G17)^3/(1+3/M_K))</f>
        <v>0.1523786560049924</v>
      </c>
      <c r="H21" s="20">
        <f t="shared" si="9"/>
        <v>0.1523786560049924</v>
      </c>
      <c r="I21" s="20">
        <f t="shared" si="9"/>
        <v>0.1523786560049924</v>
      </c>
      <c r="J21" s="20">
        <f t="shared" si="9"/>
        <v>0.1523786560049924</v>
      </c>
      <c r="K21" s="20">
        <f t="shared" si="9"/>
        <v>0.1523786560049924</v>
      </c>
      <c r="L21" s="20">
        <f t="shared" si="9"/>
        <v>0.1523786560049924</v>
      </c>
      <c r="M21" s="20">
        <f t="shared" si="9"/>
        <v>0.1523786560049924</v>
      </c>
      <c r="N21" s="20">
        <f t="shared" si="9"/>
        <v>0.1523786560049924</v>
      </c>
      <c r="O21" s="20">
        <f t="shared" si="9"/>
        <v>0.1523786560049924</v>
      </c>
      <c r="P21" s="20">
        <f t="shared" si="9"/>
        <v>0.1523786560049924</v>
      </c>
      <c r="Q21" s="20">
        <f t="shared" si="9"/>
        <v>0.1523786560049924</v>
      </c>
      <c r="R21" s="20">
        <f t="shared" si="9"/>
        <v>0.1523786560049924</v>
      </c>
      <c r="S21" s="20">
        <f t="shared" si="9"/>
        <v>0.1523786560049924</v>
      </c>
      <c r="T21" s="20">
        <f t="shared" si="9"/>
        <v>0.1523786560049924</v>
      </c>
      <c r="U21" s="20">
        <f t="shared" si="9"/>
        <v>0.1523786560049924</v>
      </c>
      <c r="V21" s="20">
        <f t="shared" si="9"/>
        <v>0.1523786560049924</v>
      </c>
      <c r="W21" s="20">
        <f t="shared" si="9"/>
        <v>0.1523786560049924</v>
      </c>
      <c r="X21" s="20">
        <f t="shared" si="9"/>
        <v>0.1523786560049924</v>
      </c>
      <c r="Y21" s="20">
        <f t="shared" si="9"/>
        <v>0.1523786560049924</v>
      </c>
      <c r="Z21" s="20">
        <f t="shared" si="9"/>
        <v>0.1523786560049924</v>
      </c>
      <c r="AA21" s="20">
        <f t="shared" si="9"/>
        <v>0.1523786560049924</v>
      </c>
      <c r="AB21" s="20">
        <f t="shared" si="9"/>
        <v>0.1523786560049924</v>
      </c>
      <c r="AC21" s="20">
        <f t="shared" si="9"/>
        <v>0.1523786560049924</v>
      </c>
      <c r="AD21" s="20">
        <f t="shared" si="9"/>
        <v>0.1523786560049924</v>
      </c>
      <c r="AE21" s="20">
        <f t="shared" si="9"/>
        <v>0.1523786560049924</v>
      </c>
      <c r="AF21" s="20">
        <f t="shared" si="9"/>
        <v>0.1523786560049924</v>
      </c>
      <c r="AG21" s="20">
        <f t="shared" si="9"/>
        <v>0.1523786560049924</v>
      </c>
      <c r="AH21" s="20">
        <f t="shared" si="9"/>
        <v>0.1523786560049924</v>
      </c>
      <c r="AI21" s="20">
        <f t="shared" si="9"/>
        <v>0.1523786560049924</v>
      </c>
      <c r="AJ21" s="20">
        <f t="shared" si="9"/>
        <v>0.1523786560049924</v>
      </c>
      <c r="AK21" s="20">
        <f t="shared" si="9"/>
        <v>0.1523786560049924</v>
      </c>
      <c r="AL21" s="20">
        <f t="shared" si="9"/>
        <v>0.1523786560049924</v>
      </c>
      <c r="AM21" s="20">
        <f t="shared" si="9"/>
        <v>0.1523786560049924</v>
      </c>
      <c r="AN21" s="20">
        <f t="shared" si="9"/>
        <v>0.1523786560049924</v>
      </c>
      <c r="AO21" s="20">
        <f t="shared" si="9"/>
        <v>0.1523786560049924</v>
      </c>
    </row>
    <row r="22" spans="1:41" x14ac:dyDescent="0.35">
      <c r="A22" s="1"/>
      <c r="B22" s="2"/>
      <c r="D22" s="1" t="s">
        <v>50</v>
      </c>
      <c r="E22" s="20">
        <f>(1-E18)^M_K*(1-3*(1-E18)/(1+1/M_K)+3*(1-E18)^2/(1+2/M_K)-(1-E18)^3/(1+3/M_K))</f>
        <v>0.1523786560049924</v>
      </c>
      <c r="G22" s="20">
        <f t="shared" ref="G22:AO22" si="10">(1-G18)^M_K*(1-3*(1-G18)/(1+1/M_K)+3*(1-G18)^2/(1+2/M_K)-(1-G18)^3/(1+3/M_K))</f>
        <v>0.1523786560049924</v>
      </c>
      <c r="H22" s="20">
        <f t="shared" si="10"/>
        <v>0.1523786560049924</v>
      </c>
      <c r="I22" s="20">
        <f t="shared" si="10"/>
        <v>0.1523786560049924</v>
      </c>
      <c r="J22" s="20">
        <f t="shared" si="10"/>
        <v>0.1523786560049924</v>
      </c>
      <c r="K22" s="20">
        <f t="shared" si="10"/>
        <v>0.1523786560049924</v>
      </c>
      <c r="L22" s="20">
        <f t="shared" si="10"/>
        <v>0.1523786560049924</v>
      </c>
      <c r="M22" s="20">
        <f t="shared" si="10"/>
        <v>0.1523786560049924</v>
      </c>
      <c r="N22" s="20">
        <f t="shared" si="10"/>
        <v>0.1523786560049924</v>
      </c>
      <c r="O22" s="20">
        <f t="shared" si="10"/>
        <v>0.1523786560049924</v>
      </c>
      <c r="P22" s="20">
        <f t="shared" si="10"/>
        <v>0.1523786560049924</v>
      </c>
      <c r="Q22" s="20">
        <f t="shared" si="10"/>
        <v>0.1523786560049924</v>
      </c>
      <c r="R22" s="20">
        <f t="shared" si="10"/>
        <v>0.1523786560049924</v>
      </c>
      <c r="S22" s="20">
        <f t="shared" si="10"/>
        <v>0.1523786560049924</v>
      </c>
      <c r="T22" s="20">
        <f t="shared" si="10"/>
        <v>0.1523786560049924</v>
      </c>
      <c r="U22" s="20">
        <f t="shared" si="10"/>
        <v>0.1523786560049924</v>
      </c>
      <c r="V22" s="20">
        <f t="shared" si="10"/>
        <v>0.1523786560049924</v>
      </c>
      <c r="W22" s="20">
        <f t="shared" si="10"/>
        <v>0.1523786560049924</v>
      </c>
      <c r="X22" s="20">
        <f t="shared" si="10"/>
        <v>0.1523786560049924</v>
      </c>
      <c r="Y22" s="20">
        <f t="shared" si="10"/>
        <v>0.1523786560049924</v>
      </c>
      <c r="Z22" s="20">
        <f t="shared" si="10"/>
        <v>0.1523786560049924</v>
      </c>
      <c r="AA22" s="20">
        <f t="shared" si="10"/>
        <v>0.1523786560049924</v>
      </c>
      <c r="AB22" s="20">
        <f t="shared" si="10"/>
        <v>0.1523786560049924</v>
      </c>
      <c r="AC22" s="20">
        <f t="shared" si="10"/>
        <v>0.1523786560049924</v>
      </c>
      <c r="AD22" s="20">
        <f t="shared" si="10"/>
        <v>0.1523786560049924</v>
      </c>
      <c r="AE22" s="20">
        <f t="shared" si="10"/>
        <v>0.1523786560049924</v>
      </c>
      <c r="AF22" s="20">
        <f t="shared" si="10"/>
        <v>0.1523786560049924</v>
      </c>
      <c r="AG22" s="20">
        <f t="shared" si="10"/>
        <v>0.1523786560049924</v>
      </c>
      <c r="AH22" s="20">
        <f t="shared" si="10"/>
        <v>0.1523786560049924</v>
      </c>
      <c r="AI22" s="20">
        <f t="shared" si="10"/>
        <v>0.1523786560049924</v>
      </c>
      <c r="AJ22" s="20">
        <f t="shared" si="10"/>
        <v>0.1523786560049924</v>
      </c>
      <c r="AK22" s="20">
        <f t="shared" si="10"/>
        <v>0.1523786560049924</v>
      </c>
      <c r="AL22" s="20">
        <f t="shared" si="10"/>
        <v>0.1523786560049924</v>
      </c>
      <c r="AM22" s="20">
        <f t="shared" si="10"/>
        <v>0.1523786560049924</v>
      </c>
      <c r="AN22" s="20">
        <f t="shared" si="10"/>
        <v>0.1523786560049924</v>
      </c>
      <c r="AO22" s="20">
        <f t="shared" si="10"/>
        <v>0.1523786560049924</v>
      </c>
    </row>
    <row r="23" spans="1:41" x14ac:dyDescent="0.35">
      <c r="A23" s="1"/>
      <c r="B23" s="2"/>
      <c r="D23" s="1" t="s">
        <v>13</v>
      </c>
      <c r="E23" s="20">
        <f>(E21-E22+E20)/E21</f>
        <v>0.37617854178740445</v>
      </c>
      <c r="G23" s="20">
        <f t="shared" ref="G23:AO23" si="11">(G21-G22+G20)/G21</f>
        <v>0.999771534426251</v>
      </c>
      <c r="H23" s="20">
        <f t="shared" si="11"/>
        <v>0.97748952876504103</v>
      </c>
      <c r="I23" s="20">
        <f t="shared" si="11"/>
        <v>0.95564139229490652</v>
      </c>
      <c r="J23" s="20">
        <f t="shared" si="11"/>
        <v>0.93443135655041598</v>
      </c>
      <c r="K23" s="20">
        <f t="shared" si="11"/>
        <v>0.89383392960473296</v>
      </c>
      <c r="L23" s="20">
        <f t="shared" si="11"/>
        <v>0.85552374068211356</v>
      </c>
      <c r="M23" s="20">
        <f t="shared" si="11"/>
        <v>0.80200305196386634</v>
      </c>
      <c r="N23" s="20">
        <f t="shared" si="11"/>
        <v>0.76874418648084841</v>
      </c>
      <c r="O23" s="20">
        <f t="shared" si="11"/>
        <v>0.73727125011240358</v>
      </c>
      <c r="P23" s="20">
        <f t="shared" si="11"/>
        <v>0.7074661678965054</v>
      </c>
      <c r="Q23" s="20">
        <f t="shared" si="11"/>
        <v>0.66565015219976409</v>
      </c>
      <c r="R23" s="20">
        <f t="shared" si="11"/>
        <v>0.6395570719052992</v>
      </c>
      <c r="S23" s="20">
        <f t="shared" si="11"/>
        <v>0.61478643423938151</v>
      </c>
      <c r="T23" s="20">
        <f t="shared" si="11"/>
        <v>0.59125585958010729</v>
      </c>
      <c r="U23" s="20">
        <f t="shared" si="11"/>
        <v>0.56888907076412576</v>
      </c>
      <c r="V23" s="20">
        <f t="shared" si="11"/>
        <v>0.53736773840068031</v>
      </c>
      <c r="W23" s="20">
        <f t="shared" si="11"/>
        <v>0.48971982137262959</v>
      </c>
      <c r="X23" s="20">
        <f t="shared" si="11"/>
        <v>0.44743964995864521</v>
      </c>
      <c r="Y23" s="20">
        <f t="shared" si="11"/>
        <v>0.43186288961503017</v>
      </c>
      <c r="Z23" s="20">
        <f t="shared" si="11"/>
        <v>0.37617854178740445</v>
      </c>
      <c r="AA23" s="20">
        <f t="shared" si="11"/>
        <v>0.31901405721882087</v>
      </c>
      <c r="AB23" s="20">
        <f t="shared" si="11"/>
        <v>0.3040955660943076</v>
      </c>
      <c r="AC23" s="20">
        <f t="shared" si="11"/>
        <v>0.27265370388186205</v>
      </c>
      <c r="AD23" s="20">
        <f t="shared" si="11"/>
        <v>0.23468406451362606</v>
      </c>
      <c r="AE23" s="20">
        <f t="shared" si="11"/>
        <v>0.19991849805586795</v>
      </c>
      <c r="AF23" s="20">
        <f t="shared" si="11"/>
        <v>0.19496979806251816</v>
      </c>
      <c r="AG23" s="20">
        <f t="shared" si="11"/>
        <v>0.19228916950247282</v>
      </c>
      <c r="AH23" s="20">
        <f t="shared" si="11"/>
        <v>0.17717112164068516</v>
      </c>
      <c r="AI23" s="20">
        <f t="shared" si="11"/>
        <v>0.12270128281838258</v>
      </c>
      <c r="AJ23" s="20">
        <f t="shared" si="11"/>
        <v>9.5868042395773775E-2</v>
      </c>
      <c r="AK23" s="20">
        <f t="shared" si="11"/>
        <v>7.323070999895738E-2</v>
      </c>
      <c r="AL23" s="20">
        <f t="shared" si="11"/>
        <v>5.7079398338849167E-2</v>
      </c>
      <c r="AM23" s="20">
        <f t="shared" si="11"/>
        <v>3.6461692998600366E-2</v>
      </c>
      <c r="AN23" s="20">
        <f t="shared" si="11"/>
        <v>2.4586754439903741E-2</v>
      </c>
      <c r="AO23" s="20">
        <f t="shared" si="11"/>
        <v>1.2060887743605836E-3</v>
      </c>
    </row>
    <row r="24" spans="1:41" x14ac:dyDescent="0.35">
      <c r="A24" s="1"/>
      <c r="B24" s="2"/>
      <c r="D24" s="1"/>
      <c r="E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x14ac:dyDescent="0.35">
      <c r="A25" s="1"/>
      <c r="B25" s="2"/>
      <c r="D25" s="1"/>
      <c r="E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x14ac:dyDescent="0.35">
      <c r="A26" s="1"/>
      <c r="B26" s="2"/>
      <c r="D26" s="16" t="s">
        <v>21</v>
      </c>
      <c r="E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</row>
    <row r="27" spans="1:41" x14ac:dyDescent="0.35">
      <c r="A27" s="1"/>
      <c r="B27" s="2"/>
      <c r="D27" s="1" t="s">
        <v>12</v>
      </c>
      <c r="E27" s="12">
        <v>0.2</v>
      </c>
      <c r="G27" s="12">
        <v>0.2</v>
      </c>
      <c r="H27" s="12">
        <v>0.2</v>
      </c>
      <c r="I27" s="12">
        <v>0.2</v>
      </c>
      <c r="J27" s="12">
        <v>0.2</v>
      </c>
      <c r="K27" s="12">
        <v>0.2</v>
      </c>
      <c r="L27" s="12">
        <v>0.2</v>
      </c>
      <c r="M27" s="12">
        <v>0.2</v>
      </c>
      <c r="N27" s="12">
        <v>0.2</v>
      </c>
      <c r="O27" s="12">
        <v>0.2</v>
      </c>
      <c r="P27" s="12">
        <v>0.2</v>
      </c>
      <c r="Q27" s="12">
        <v>0.2</v>
      </c>
      <c r="R27" s="12">
        <v>0.2</v>
      </c>
      <c r="S27" s="12">
        <v>0.2</v>
      </c>
      <c r="T27" s="12">
        <v>0.2</v>
      </c>
      <c r="U27" s="12">
        <v>0.2</v>
      </c>
      <c r="V27" s="12">
        <v>0.2</v>
      </c>
      <c r="W27" s="12">
        <v>0.2</v>
      </c>
      <c r="X27" s="12">
        <v>0.2</v>
      </c>
      <c r="Y27" s="12">
        <v>0.2</v>
      </c>
      <c r="Z27" s="12">
        <v>0.2</v>
      </c>
      <c r="AA27" s="12">
        <v>0.2</v>
      </c>
      <c r="AB27" s="12">
        <v>0.2</v>
      </c>
      <c r="AC27" s="12">
        <v>0.2</v>
      </c>
      <c r="AD27" s="12">
        <v>0.2</v>
      </c>
      <c r="AE27" s="12">
        <v>0.2</v>
      </c>
      <c r="AF27" s="12">
        <v>0.2</v>
      </c>
      <c r="AG27" s="12">
        <v>0.2</v>
      </c>
      <c r="AH27" s="12">
        <v>0.2</v>
      </c>
      <c r="AI27" s="12">
        <v>0.2</v>
      </c>
      <c r="AJ27" s="12">
        <v>0.2</v>
      </c>
      <c r="AK27" s="12">
        <v>0.2</v>
      </c>
      <c r="AL27" s="12">
        <v>0.2</v>
      </c>
      <c r="AM27" s="12">
        <v>0.2</v>
      </c>
      <c r="AN27" s="12">
        <v>0.2</v>
      </c>
      <c r="AO27" s="12">
        <v>0.2</v>
      </c>
    </row>
    <row r="28" spans="1:41" x14ac:dyDescent="0.35">
      <c r="A28" s="1"/>
      <c r="B28" s="2"/>
      <c r="D28" s="1" t="s">
        <v>22</v>
      </c>
      <c r="E28" s="21">
        <f>(2+3*E$5)/((1+E$5)*(3+M_K))</f>
        <v>0.51851851851851849</v>
      </c>
      <c r="G28" s="21">
        <f t="shared" ref="G28:AO28" si="12">(2+3*G$5)/((1+G$5)*(3+M_K))</f>
        <v>0.4444666644446667</v>
      </c>
      <c r="H28" s="21">
        <f t="shared" si="12"/>
        <v>0.44664466446644663</v>
      </c>
      <c r="I28" s="21">
        <f t="shared" si="12"/>
        <v>0.44880174291939001</v>
      </c>
      <c r="J28" s="21">
        <f t="shared" si="12"/>
        <v>0.45091693635382957</v>
      </c>
      <c r="K28" s="21">
        <f t="shared" si="12"/>
        <v>0.45502645502645495</v>
      </c>
      <c r="L28" s="21">
        <f t="shared" si="12"/>
        <v>0.45898234683281408</v>
      </c>
      <c r="M28" s="21">
        <f t="shared" si="12"/>
        <v>0.46464646464646459</v>
      </c>
      <c r="N28" s="21">
        <f t="shared" si="12"/>
        <v>0.46825396825396814</v>
      </c>
      <c r="O28" s="21">
        <f t="shared" si="12"/>
        <v>0.47173489278752428</v>
      </c>
      <c r="P28" s="21">
        <f t="shared" si="12"/>
        <v>0.47509578544061304</v>
      </c>
      <c r="Q28" s="21">
        <f t="shared" si="12"/>
        <v>0.47992530345471529</v>
      </c>
      <c r="R28" s="21">
        <f t="shared" si="12"/>
        <v>0.48301193755739208</v>
      </c>
      <c r="S28" s="21">
        <f t="shared" si="12"/>
        <v>0.48599819331526645</v>
      </c>
      <c r="T28" s="21">
        <f t="shared" si="12"/>
        <v>0.48888888888888887</v>
      </c>
      <c r="U28" s="21">
        <f t="shared" si="12"/>
        <v>0.49168853893263342</v>
      </c>
      <c r="V28" s="21">
        <f t="shared" si="12"/>
        <v>0.49572649572649569</v>
      </c>
      <c r="W28" s="21">
        <f t="shared" si="12"/>
        <v>0.50205761316872421</v>
      </c>
      <c r="X28" s="21">
        <f t="shared" si="12"/>
        <v>0.50793650793650802</v>
      </c>
      <c r="Y28" s="21">
        <f t="shared" si="12"/>
        <v>0.51017214397496091</v>
      </c>
      <c r="Z28" s="21">
        <f t="shared" si="12"/>
        <v>0.51851851851851849</v>
      </c>
      <c r="AA28" s="21">
        <f t="shared" si="12"/>
        <v>0.52777777777777779</v>
      </c>
      <c r="AB28" s="21">
        <f t="shared" si="12"/>
        <v>0.53033401499659172</v>
      </c>
      <c r="AC28" s="21">
        <f t="shared" si="12"/>
        <v>0.53594771241830064</v>
      </c>
      <c r="AD28" s="21">
        <f t="shared" si="12"/>
        <v>0.54320987654320996</v>
      </c>
      <c r="AE28" s="21">
        <f t="shared" si="12"/>
        <v>0.55044165504416565</v>
      </c>
      <c r="AF28" s="21">
        <f t="shared" si="12"/>
        <v>0.55152561888313179</v>
      </c>
      <c r="AG28" s="21">
        <f t="shared" si="12"/>
        <v>0.5521191294387171</v>
      </c>
      <c r="AH28" s="21">
        <f t="shared" si="12"/>
        <v>0.55555555555555558</v>
      </c>
      <c r="AI28" s="21">
        <f t="shared" si="12"/>
        <v>0.56954156954156943</v>
      </c>
      <c r="AJ28" s="21">
        <f t="shared" si="12"/>
        <v>0.57777777777777772</v>
      </c>
      <c r="AK28" s="21">
        <f t="shared" si="12"/>
        <v>0.58585858585858586</v>
      </c>
      <c r="AL28" s="21">
        <f t="shared" si="12"/>
        <v>0.59259259259259256</v>
      </c>
      <c r="AM28" s="21">
        <f t="shared" si="12"/>
        <v>0.60317460317460314</v>
      </c>
      <c r="AN28" s="21">
        <f t="shared" si="12"/>
        <v>0.61111111111111116</v>
      </c>
      <c r="AO28" s="21">
        <f t="shared" si="12"/>
        <v>0.64646464646464652</v>
      </c>
    </row>
    <row r="29" spans="1:41" x14ac:dyDescent="0.35">
      <c r="A29" s="1"/>
      <c r="B29" s="4"/>
      <c r="D29" s="1" t="s">
        <v>1</v>
      </c>
      <c r="E29" s="20">
        <f>E$5/(1+E$5)*(1-E28)^M_K*(1-3*(1-E28)/(1+1/(M_K+E$5*M_K))+3*(1-E28)^2/(1+2/(M_K+E$5*M_K))-(1-E28)^3/(1+3/(M_K+E$5*M_K)))/Y_pot</f>
        <v>0.62565541486167531</v>
      </c>
      <c r="G29" s="14">
        <f t="shared" ref="G29:AO29" si="13">17.54*G$5*(1-G28)^(3/2)*(1/(G$5+1)+9*(G28-1)/(3*G$5+5)+9*(G28-1)^2/(3*G$5+7)+(G28-1)^3/(G$5+3))</f>
        <v>2.4666081962530995E-4</v>
      </c>
      <c r="H29" s="14">
        <f t="shared" ref="H29" si="14">17.54*H$5*(1-H28)^(3/2)*(1/(H$5+1)+9*(H28-1)/(3*H$5+5)+9*(H28-1)^2/(3*H$5+7)+(H28-1)^3/(H$5+3))</f>
        <v>2.4238651931433108E-2</v>
      </c>
      <c r="I29" s="14">
        <f t="shared" si="13"/>
        <v>4.7639548166892705E-2</v>
      </c>
      <c r="J29" s="14">
        <f t="shared" si="13"/>
        <v>7.0239909869352746E-2</v>
      </c>
      <c r="K29" s="14">
        <f t="shared" si="13"/>
        <v>0.11317799961405266</v>
      </c>
      <c r="L29" s="14">
        <f t="shared" si="13"/>
        <v>0.15331274520557819</v>
      </c>
      <c r="M29" s="14">
        <f t="shared" si="13"/>
        <v>0.20876245123001036</v>
      </c>
      <c r="N29" s="14">
        <f t="shared" si="13"/>
        <v>0.24285909653666016</v>
      </c>
      <c r="O29" s="14">
        <f t="shared" si="13"/>
        <v>0.27487247617466432</v>
      </c>
      <c r="P29" s="14">
        <f t="shared" si="13"/>
        <v>0.30496518250740806</v>
      </c>
      <c r="Q29" s="14">
        <f t="shared" si="13"/>
        <v>0.34682138715536598</v>
      </c>
      <c r="R29" s="14">
        <f t="shared" si="13"/>
        <v>0.37272734790669199</v>
      </c>
      <c r="S29" s="14">
        <f t="shared" si="13"/>
        <v>0.39717163657911031</v>
      </c>
      <c r="T29" s="14">
        <f t="shared" si="13"/>
        <v>0.42025985887911887</v>
      </c>
      <c r="U29" s="14">
        <f t="shared" si="13"/>
        <v>0.44208839569339931</v>
      </c>
      <c r="V29" s="14">
        <f t="shared" si="13"/>
        <v>0.47265994041597809</v>
      </c>
      <c r="W29" s="14">
        <f t="shared" si="13"/>
        <v>0.51846011036526773</v>
      </c>
      <c r="X29" s="14">
        <f t="shared" si="13"/>
        <v>0.55870419725024856</v>
      </c>
      <c r="Y29" s="14">
        <f t="shared" si="13"/>
        <v>0.57344161074509648</v>
      </c>
      <c r="Z29" s="14">
        <f t="shared" si="13"/>
        <v>0.62576192900923278</v>
      </c>
      <c r="AA29" s="14">
        <f t="shared" si="13"/>
        <v>0.67895528842234154</v>
      </c>
      <c r="AB29" s="14">
        <f t="shared" si="13"/>
        <v>0.69276709782209833</v>
      </c>
      <c r="AC29" s="14">
        <f t="shared" si="13"/>
        <v>0.72180548271096034</v>
      </c>
      <c r="AD29" s="14">
        <f t="shared" si="13"/>
        <v>0.75679356899667583</v>
      </c>
      <c r="AE29" s="14">
        <f t="shared" si="13"/>
        <v>0.78883334076291478</v>
      </c>
      <c r="AF29" s="14">
        <f t="shared" ref="AF29" si="15">17.54*AF$5*(1-AF28)^(3/2)*(1/(AF$5+1)+9*(AF28-1)/(3*AF$5+5)+9*(AF28-1)^2/(3*AF$5+7)+(AF28-1)^3/(AF$5+3))</f>
        <v>0.79340062254221089</v>
      </c>
      <c r="AG29" s="14">
        <f t="shared" ref="AG29" si="16">17.54*AG$5*(1-AG28)^(3/2)*(1/(AG$5+1)+9*(AG28-1)/(3*AG$5+5)+9*(AG28-1)^2/(3*AG$5+7)+(AG28-1)^3/(AG$5+3))</f>
        <v>0.79587577855814029</v>
      </c>
      <c r="AH29" s="14">
        <f t="shared" si="13"/>
        <v>0.80985378245186179</v>
      </c>
      <c r="AI29" s="14">
        <f t="shared" si="13"/>
        <v>0.86071307410710951</v>
      </c>
      <c r="AJ29" s="14">
        <f t="shared" ref="AJ29:AK29" si="17">17.54*AJ$5*(1-AJ28)^(3/2)*(1/(AJ$5+1)+9*(AJ28-1)/(3*AJ$5+5)+9*(AJ28-1)^2/(3*AJ$5+7)+(AJ28-1)^3/(AJ$5+3))</f>
        <v>0.88633142847786894</v>
      </c>
      <c r="AK29" s="14">
        <f t="shared" si="17"/>
        <v>0.90851456472120418</v>
      </c>
      <c r="AL29" s="14">
        <f t="shared" ref="AL29:AM29" si="18">17.54*AL$5*(1-AL28)^(3/2)*(1/(AL$5+1)+9*(AL28-1)/(3*AL$5+5)+9*(AL28-1)^2/(3*AL$5+7)+(AL28-1)^3/(AL$5+3))</f>
        <v>0.92486527290986309</v>
      </c>
      <c r="AM29" s="14">
        <f t="shared" si="18"/>
        <v>0.9468379948104465</v>
      </c>
      <c r="AN29" s="14">
        <f t="shared" ref="AN29" si="19">17.54*AN$5*(1-AN28)^(3/2)*(1/(AN$5+1)+9*(AN28-1)/(3*AN$5+5)+9*(AN28-1)^2/(3*AN$5+7)+(AN28-1)^3/(AN$5+3))</f>
        <v>0.96049460327901948</v>
      </c>
      <c r="AO29" s="14">
        <f t="shared" si="13"/>
        <v>0.99562374972959689</v>
      </c>
    </row>
    <row r="30" spans="1:41" x14ac:dyDescent="0.35">
      <c r="A30" s="1"/>
      <c r="B30" s="4"/>
      <c r="D30" s="1" t="s">
        <v>48</v>
      </c>
      <c r="E30" s="20">
        <f>1/(1+E$5)*(1-E28)^M_K*(1-3*(1-E28)/(1+1/(M_K+E$5*M_K))+3*(1-E28)^2/(1+2/(M_K+E$5*M_K))-(1-E28)^3/(1+3/(M_K+E$5*M_K)))</f>
        <v>7.1352557469695849E-2</v>
      </c>
      <c r="G30" s="20">
        <f t="shared" ref="G30:AO30" si="20">1/(1+G$5)*(1-G28)^M_K*(1-3*(1-G28)/(1+1/(M_K+G$5*M_K))+3*(1-G28)^2/(1+2/(M_K+G$5*M_K))-(1-G28)^3/(1+3/(M_K+G$5*M_K)))</f>
        <v>0.14062760525958382</v>
      </c>
      <c r="H30" s="20">
        <f t="shared" si="20"/>
        <v>0.13819071796712143</v>
      </c>
      <c r="I30" s="20">
        <f t="shared" si="20"/>
        <v>0.1358025888451902</v>
      </c>
      <c r="J30" s="20">
        <f t="shared" si="20"/>
        <v>0.13348519549477911</v>
      </c>
      <c r="K30" s="20">
        <f t="shared" si="20"/>
        <v>0.12905131084840668</v>
      </c>
      <c r="L30" s="20">
        <f t="shared" si="20"/>
        <v>0.12486784916564442</v>
      </c>
      <c r="M30" s="20">
        <f t="shared" si="20"/>
        <v>0.11902078177309597</v>
      </c>
      <c r="N30" s="20">
        <f t="shared" si="20"/>
        <v>0.11538345521506084</v>
      </c>
      <c r="O30" s="20">
        <f t="shared" si="20"/>
        <v>0.11193699143780107</v>
      </c>
      <c r="P30" s="20">
        <f t="shared" si="20"/>
        <v>0.10866775317396232</v>
      </c>
      <c r="Q30" s="20">
        <f t="shared" si="20"/>
        <v>0.10406931139511666</v>
      </c>
      <c r="R30" s="20">
        <f t="shared" si="20"/>
        <v>0.10119111361966986</v>
      </c>
      <c r="S30" s="20">
        <f t="shared" si="20"/>
        <v>9.8451151796913938E-2</v>
      </c>
      <c r="T30" s="20">
        <f t="shared" si="20"/>
        <v>9.5840332697632535E-2</v>
      </c>
      <c r="U30" s="20">
        <f t="shared" si="20"/>
        <v>9.3350309492250358E-2</v>
      </c>
      <c r="V30" s="20">
        <f t="shared" si="20"/>
        <v>8.9825150212082525E-2</v>
      </c>
      <c r="W30" s="20">
        <f t="shared" si="20"/>
        <v>8.4453512032133513E-2</v>
      </c>
      <c r="X30" s="20">
        <f t="shared" si="20"/>
        <v>7.9632867338975025E-2</v>
      </c>
      <c r="Y30" s="20">
        <f t="shared" si="20"/>
        <v>7.7841343696733567E-2</v>
      </c>
      <c r="Z30" s="20">
        <f t="shared" si="20"/>
        <v>7.1352557469695849E-2</v>
      </c>
      <c r="AA30" s="20">
        <f t="shared" si="20"/>
        <v>6.4514945688173869E-2</v>
      </c>
      <c r="AB30" s="20">
        <f t="shared" si="20"/>
        <v>6.2692720296655097E-2</v>
      </c>
      <c r="AC30" s="20">
        <f t="shared" si="20"/>
        <v>5.8788522781475838E-2</v>
      </c>
      <c r="AD30" s="20">
        <f t="shared" si="20"/>
        <v>5.3933407140584054E-2</v>
      </c>
      <c r="AE30" s="20">
        <f t="shared" si="20"/>
        <v>4.9312932642863558E-2</v>
      </c>
      <c r="AF30" s="20">
        <f t="shared" si="20"/>
        <v>4.8638480557019359E-2</v>
      </c>
      <c r="AG30" s="20">
        <f t="shared" si="20"/>
        <v>4.827117218747061E-2</v>
      </c>
      <c r="AH30" s="20">
        <f t="shared" si="20"/>
        <v>4.6171823400904331E-2</v>
      </c>
      <c r="AI30" s="20">
        <f t="shared" si="20"/>
        <v>3.8098944830056089E-2</v>
      </c>
      <c r="AJ30" s="20">
        <f t="shared" si="20"/>
        <v>3.3688005643400569E-2</v>
      </c>
      <c r="AK30" s="20">
        <f t="shared" si="20"/>
        <v>2.9598128839263865E-2</v>
      </c>
      <c r="AL30" s="20">
        <f t="shared" si="20"/>
        <v>2.6364460459232138E-2</v>
      </c>
      <c r="AM30" s="20">
        <f t="shared" si="20"/>
        <v>2.1592656666144735E-2</v>
      </c>
      <c r="AN30" s="20">
        <f t="shared" si="20"/>
        <v>1.8253413213208284E-2</v>
      </c>
      <c r="AO30" s="20">
        <f t="shared" si="20"/>
        <v>5.6763041603739833E-3</v>
      </c>
    </row>
    <row r="31" spans="1:41" x14ac:dyDescent="0.35">
      <c r="A31" s="1"/>
      <c r="B31" s="4"/>
      <c r="D31" s="1" t="s">
        <v>49</v>
      </c>
      <c r="E31" s="20">
        <f>(1-E27)^M_K*(1-3*(1-E27)/(1+1/M_K)+3*(1-E27)^2/(1+2/M_K)-(1-E27)^3/(1+3/M_K))</f>
        <v>0.15183114526078564</v>
      </c>
      <c r="G31" s="20">
        <f t="shared" ref="G31:AO31" si="21">(1-G27)^M_K*(1-3*(1-G27)/(1+1/M_K)+3*(1-G27)^2/(1+2/M_K)-(1-G27)^3/(1+3/M_K))</f>
        <v>0.15183114526078564</v>
      </c>
      <c r="H31" s="20">
        <f t="shared" si="21"/>
        <v>0.15183114526078564</v>
      </c>
      <c r="I31" s="20">
        <f t="shared" si="21"/>
        <v>0.15183114526078564</v>
      </c>
      <c r="J31" s="20">
        <f t="shared" si="21"/>
        <v>0.15183114526078564</v>
      </c>
      <c r="K31" s="20">
        <f t="shared" si="21"/>
        <v>0.15183114526078564</v>
      </c>
      <c r="L31" s="20">
        <f t="shared" si="21"/>
        <v>0.15183114526078564</v>
      </c>
      <c r="M31" s="20">
        <f t="shared" si="21"/>
        <v>0.15183114526078564</v>
      </c>
      <c r="N31" s="20">
        <f t="shared" si="21"/>
        <v>0.15183114526078564</v>
      </c>
      <c r="O31" s="20">
        <f t="shared" si="21"/>
        <v>0.15183114526078564</v>
      </c>
      <c r="P31" s="20">
        <f t="shared" si="21"/>
        <v>0.15183114526078564</v>
      </c>
      <c r="Q31" s="20">
        <f t="shared" si="21"/>
        <v>0.15183114526078564</v>
      </c>
      <c r="R31" s="20">
        <f t="shared" si="21"/>
        <v>0.15183114526078564</v>
      </c>
      <c r="S31" s="20">
        <f t="shared" si="21"/>
        <v>0.15183114526078564</v>
      </c>
      <c r="T31" s="20">
        <f t="shared" si="21"/>
        <v>0.15183114526078564</v>
      </c>
      <c r="U31" s="20">
        <f t="shared" si="21"/>
        <v>0.15183114526078564</v>
      </c>
      <c r="V31" s="20">
        <f t="shared" si="21"/>
        <v>0.15183114526078564</v>
      </c>
      <c r="W31" s="20">
        <f t="shared" si="21"/>
        <v>0.15183114526078564</v>
      </c>
      <c r="X31" s="20">
        <f t="shared" si="21"/>
        <v>0.15183114526078564</v>
      </c>
      <c r="Y31" s="20">
        <f t="shared" si="21"/>
        <v>0.15183114526078564</v>
      </c>
      <c r="Z31" s="20">
        <f t="shared" si="21"/>
        <v>0.15183114526078564</v>
      </c>
      <c r="AA31" s="20">
        <f t="shared" si="21"/>
        <v>0.15183114526078564</v>
      </c>
      <c r="AB31" s="20">
        <f t="shared" si="21"/>
        <v>0.15183114526078564</v>
      </c>
      <c r="AC31" s="20">
        <f t="shared" si="21"/>
        <v>0.15183114526078564</v>
      </c>
      <c r="AD31" s="20">
        <f t="shared" si="21"/>
        <v>0.15183114526078564</v>
      </c>
      <c r="AE31" s="20">
        <f t="shared" si="21"/>
        <v>0.15183114526078564</v>
      </c>
      <c r="AF31" s="20">
        <f t="shared" si="21"/>
        <v>0.15183114526078564</v>
      </c>
      <c r="AG31" s="20">
        <f t="shared" si="21"/>
        <v>0.15183114526078564</v>
      </c>
      <c r="AH31" s="20">
        <f t="shared" si="21"/>
        <v>0.15183114526078564</v>
      </c>
      <c r="AI31" s="20">
        <f t="shared" si="21"/>
        <v>0.15183114526078564</v>
      </c>
      <c r="AJ31" s="20">
        <f t="shared" si="21"/>
        <v>0.15183114526078564</v>
      </c>
      <c r="AK31" s="20">
        <f t="shared" si="21"/>
        <v>0.15183114526078564</v>
      </c>
      <c r="AL31" s="20">
        <f t="shared" si="21"/>
        <v>0.15183114526078564</v>
      </c>
      <c r="AM31" s="20">
        <f t="shared" si="21"/>
        <v>0.15183114526078564</v>
      </c>
      <c r="AN31" s="20">
        <f t="shared" si="21"/>
        <v>0.15183114526078564</v>
      </c>
      <c r="AO31" s="20">
        <f t="shared" si="21"/>
        <v>0.15183114526078564</v>
      </c>
    </row>
    <row r="32" spans="1:41" x14ac:dyDescent="0.35">
      <c r="A32" s="1"/>
      <c r="B32" s="4"/>
      <c r="D32" s="1" t="s">
        <v>50</v>
      </c>
      <c r="E32" s="20">
        <f>(1-E28)^M_K*(1-3*(1-E28)/(1+1/M_K)+3*(1-E28)^2/(1+2/M_K)-(1-E28)^3/(1+3/M_K))</f>
        <v>0.1316956956503792</v>
      </c>
      <c r="G32" s="20">
        <f t="shared" ref="G32:AO32" si="22">(1-G28)^M_K*(1-3*(1-G28)/(1+1/M_K)+3*(1-G28)^2/(1+2/M_K)-(1-G28)^3/(1+3/M_K))</f>
        <v>0.14065041833040062</v>
      </c>
      <c r="H32" s="20">
        <f t="shared" si="22"/>
        <v>0.14043524645535968</v>
      </c>
      <c r="I32" s="20">
        <f t="shared" si="22"/>
        <v>0.14021943930210387</v>
      </c>
      <c r="J32" s="20">
        <f t="shared" si="22"/>
        <v>0.14000519474508849</v>
      </c>
      <c r="K32" s="20">
        <f t="shared" si="22"/>
        <v>0.1395814490548383</v>
      </c>
      <c r="L32" s="20">
        <f t="shared" si="22"/>
        <v>0.13916409999677609</v>
      </c>
      <c r="M32" s="20">
        <f t="shared" si="22"/>
        <v>0.1385501954872177</v>
      </c>
      <c r="N32" s="20">
        <f t="shared" si="22"/>
        <v>0.13814904728280011</v>
      </c>
      <c r="O32" s="20">
        <f t="shared" si="22"/>
        <v>0.1377544016165346</v>
      </c>
      <c r="P32" s="20">
        <f t="shared" si="22"/>
        <v>0.13736624248580789</v>
      </c>
      <c r="Q32" s="20">
        <f t="shared" si="22"/>
        <v>0.13679609349808214</v>
      </c>
      <c r="R32" s="20">
        <f t="shared" si="22"/>
        <v>0.13642398454149074</v>
      </c>
      <c r="S32" s="20">
        <f t="shared" si="22"/>
        <v>0.1360581982205793</v>
      </c>
      <c r="T32" s="20">
        <f t="shared" si="22"/>
        <v>0.13569866477982853</v>
      </c>
      <c r="U32" s="20">
        <f t="shared" si="22"/>
        <v>0.13534530711058307</v>
      </c>
      <c r="V32" s="20">
        <f t="shared" si="22"/>
        <v>0.13482666673860907</v>
      </c>
      <c r="W32" s="20">
        <f t="shared" si="22"/>
        <v>0.13399190008120029</v>
      </c>
      <c r="X32" s="20">
        <f t="shared" si="22"/>
        <v>0.13319286848067671</v>
      </c>
      <c r="Y32" s="20">
        <f t="shared" si="22"/>
        <v>0.13288291080778106</v>
      </c>
      <c r="Z32" s="20">
        <f t="shared" si="22"/>
        <v>0.1316956956503792</v>
      </c>
      <c r="AA32" s="20">
        <f t="shared" si="22"/>
        <v>0.1303224540049904</v>
      </c>
      <c r="AB32" s="20">
        <f t="shared" si="22"/>
        <v>0.12993279676545152</v>
      </c>
      <c r="AC32" s="20">
        <f t="shared" si="22"/>
        <v>0.12906090291541694</v>
      </c>
      <c r="AD32" s="20">
        <f t="shared" si="22"/>
        <v>0.12789970401643305</v>
      </c>
      <c r="AE32" s="20">
        <f t="shared" si="22"/>
        <v>0.12670565468591677</v>
      </c>
      <c r="AF32" s="20">
        <f t="shared" si="22"/>
        <v>0.1265234106277279</v>
      </c>
      <c r="AG32" s="20">
        <f t="shared" si="22"/>
        <v>0.12642326251980804</v>
      </c>
      <c r="AH32" s="20">
        <f t="shared" si="22"/>
        <v>0.12583834732897375</v>
      </c>
      <c r="AI32" s="20">
        <f t="shared" si="22"/>
        <v>0.12336804828457199</v>
      </c>
      <c r="AJ32" s="20">
        <f t="shared" si="22"/>
        <v>0.1218451693357377</v>
      </c>
      <c r="AK32" s="20">
        <f t="shared" si="22"/>
        <v>0.12030135462205627</v>
      </c>
      <c r="AL32" s="20">
        <f t="shared" si="22"/>
        <v>0.11897697012483083</v>
      </c>
      <c r="AM32" s="20">
        <f t="shared" si="22"/>
        <v>0.11682572026519225</v>
      </c>
      <c r="AN32" s="20">
        <f t="shared" si="22"/>
        <v>0.11515573330247116</v>
      </c>
      <c r="AO32" s="20">
        <f t="shared" si="22"/>
        <v>0.10712308047760065</v>
      </c>
    </row>
    <row r="33" spans="1:41" x14ac:dyDescent="0.35">
      <c r="A33" s="1"/>
      <c r="B33" s="4"/>
      <c r="D33" s="1" t="s">
        <v>13</v>
      </c>
      <c r="E33" s="20">
        <f>(E31-E32+E30)/E31</f>
        <v>0.60256416378182631</v>
      </c>
      <c r="G33" s="20">
        <f t="shared" ref="G33:AO33" si="23">(G31-G32+G30)/G31</f>
        <v>0.99984974709386787</v>
      </c>
      <c r="H33" s="20">
        <f t="shared" si="23"/>
        <v>0.98521694291126471</v>
      </c>
      <c r="I33" s="20">
        <f t="shared" si="23"/>
        <v>0.97090945701998577</v>
      </c>
      <c r="J33" s="20">
        <f t="shared" si="23"/>
        <v>0.9570575639200336</v>
      </c>
      <c r="K33" s="20">
        <f t="shared" si="23"/>
        <v>0.93064573023970132</v>
      </c>
      <c r="L33" s="20">
        <f t="shared" si="23"/>
        <v>0.90584111839124715</v>
      </c>
      <c r="M33" s="20">
        <f t="shared" si="23"/>
        <v>0.87137412629946276</v>
      </c>
      <c r="N33" s="20">
        <f t="shared" si="23"/>
        <v>0.85005980144168025</v>
      </c>
      <c r="O33" s="20">
        <f t="shared" si="23"/>
        <v>0.82995972180549993</v>
      </c>
      <c r="P33" s="20">
        <f t="shared" si="23"/>
        <v>0.81098417414587132</v>
      </c>
      <c r="Q33" s="20">
        <f t="shared" si="23"/>
        <v>0.78445277451636253</v>
      </c>
      <c r="R33" s="20">
        <f t="shared" si="23"/>
        <v>0.76794701204878091</v>
      </c>
      <c r="S33" s="20">
        <f t="shared" si="23"/>
        <v>0.75231006550684065</v>
      </c>
      <c r="T33" s="20">
        <f t="shared" si="23"/>
        <v>0.73748250391093872</v>
      </c>
      <c r="U33" s="20">
        <f t="shared" si="23"/>
        <v>0.72340986069622293</v>
      </c>
      <c r="V33" s="20">
        <f t="shared" si="23"/>
        <v>0.70360813356685281</v>
      </c>
      <c r="W33" s="20">
        <f t="shared" si="23"/>
        <v>0.6737271001678905</v>
      </c>
      <c r="X33" s="20">
        <f t="shared" si="23"/>
        <v>0.64723969479577548</v>
      </c>
      <c r="Y33" s="20">
        <f t="shared" si="23"/>
        <v>0.63748171024786826</v>
      </c>
      <c r="Z33" s="20">
        <f t="shared" si="23"/>
        <v>0.60256416378182631</v>
      </c>
      <c r="AA33" s="20">
        <f t="shared" si="23"/>
        <v>0.56657437969143054</v>
      </c>
      <c r="AB33" s="20">
        <f t="shared" si="23"/>
        <v>0.55713910770214725</v>
      </c>
      <c r="AC33" s="20">
        <f t="shared" si="23"/>
        <v>0.53716755535736072</v>
      </c>
      <c r="AD33" s="20">
        <f t="shared" si="23"/>
        <v>0.51283844464978345</v>
      </c>
      <c r="AE33" s="20">
        <f t="shared" si="23"/>
        <v>0.49027110406021618</v>
      </c>
      <c r="AF33" s="20">
        <f t="shared" si="23"/>
        <v>0.48702929206696594</v>
      </c>
      <c r="AG33" s="20">
        <f t="shared" si="23"/>
        <v>0.48526970406431991</v>
      </c>
      <c r="AH33" s="20">
        <f t="shared" si="23"/>
        <v>0.47529524465330253</v>
      </c>
      <c r="AI33" s="20">
        <f t="shared" si="23"/>
        <v>0.43839517703658615</v>
      </c>
      <c r="AJ33" s="20">
        <f t="shared" si="23"/>
        <v>0.41937364997861193</v>
      </c>
      <c r="AK33" s="20">
        <f t="shared" si="23"/>
        <v>0.40260461299293859</v>
      </c>
      <c r="AL33" s="20">
        <f t="shared" si="23"/>
        <v>0.39002956536666333</v>
      </c>
      <c r="AM33" s="20">
        <f t="shared" si="23"/>
        <v>0.37276990544018551</v>
      </c>
      <c r="AN33" s="20">
        <f t="shared" si="23"/>
        <v>0.36177574157908676</v>
      </c>
      <c r="AO33" s="20">
        <f t="shared" si="23"/>
        <v>0.33184475330814789</v>
      </c>
    </row>
    <row r="34" spans="1:41" x14ac:dyDescent="0.35">
      <c r="A34" s="1"/>
      <c r="B34" s="2"/>
      <c r="D34" s="16" t="s">
        <v>25</v>
      </c>
      <c r="E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spans="1:41" x14ac:dyDescent="0.35">
      <c r="D35" s="1" t="s">
        <v>12</v>
      </c>
      <c r="E35" s="12">
        <f>E27</f>
        <v>0.2</v>
      </c>
      <c r="G35" s="12">
        <f t="shared" ref="G35:AO35" si="24">G27</f>
        <v>0.2</v>
      </c>
      <c r="H35" s="12">
        <f t="shared" si="24"/>
        <v>0.2</v>
      </c>
      <c r="I35" s="12">
        <f t="shared" si="24"/>
        <v>0.2</v>
      </c>
      <c r="J35" s="12">
        <f t="shared" si="24"/>
        <v>0.2</v>
      </c>
      <c r="K35" s="12">
        <f t="shared" si="24"/>
        <v>0.2</v>
      </c>
      <c r="L35" s="12">
        <f t="shared" si="24"/>
        <v>0.2</v>
      </c>
      <c r="M35" s="12">
        <f t="shared" si="24"/>
        <v>0.2</v>
      </c>
      <c r="N35" s="12">
        <f t="shared" si="24"/>
        <v>0.2</v>
      </c>
      <c r="O35" s="12">
        <f t="shared" si="24"/>
        <v>0.2</v>
      </c>
      <c r="P35" s="12">
        <f t="shared" si="24"/>
        <v>0.2</v>
      </c>
      <c r="Q35" s="12">
        <f t="shared" si="24"/>
        <v>0.2</v>
      </c>
      <c r="R35" s="12">
        <f t="shared" si="24"/>
        <v>0.2</v>
      </c>
      <c r="S35" s="12">
        <f t="shared" si="24"/>
        <v>0.2</v>
      </c>
      <c r="T35" s="12">
        <f t="shared" si="24"/>
        <v>0.2</v>
      </c>
      <c r="U35" s="12">
        <f t="shared" si="24"/>
        <v>0.2</v>
      </c>
      <c r="V35" s="12">
        <f t="shared" si="24"/>
        <v>0.2</v>
      </c>
      <c r="W35" s="12">
        <f t="shared" si="24"/>
        <v>0.2</v>
      </c>
      <c r="X35" s="12">
        <f t="shared" si="24"/>
        <v>0.2</v>
      </c>
      <c r="Y35" s="12">
        <f t="shared" si="24"/>
        <v>0.2</v>
      </c>
      <c r="Z35" s="12">
        <f t="shared" si="24"/>
        <v>0.2</v>
      </c>
      <c r="AA35" s="12">
        <f t="shared" si="24"/>
        <v>0.2</v>
      </c>
      <c r="AB35" s="12">
        <f t="shared" si="24"/>
        <v>0.2</v>
      </c>
      <c r="AC35" s="12">
        <f t="shared" si="24"/>
        <v>0.2</v>
      </c>
      <c r="AD35" s="12">
        <f t="shared" si="24"/>
        <v>0.2</v>
      </c>
      <c r="AE35" s="12">
        <f t="shared" si="24"/>
        <v>0.2</v>
      </c>
      <c r="AF35" s="12">
        <f t="shared" si="24"/>
        <v>0.2</v>
      </c>
      <c r="AG35" s="12">
        <f t="shared" si="24"/>
        <v>0.2</v>
      </c>
      <c r="AH35" s="12">
        <f t="shared" si="24"/>
        <v>0.2</v>
      </c>
      <c r="AI35" s="12">
        <f t="shared" si="24"/>
        <v>0.2</v>
      </c>
      <c r="AJ35" s="12">
        <f t="shared" si="24"/>
        <v>0.2</v>
      </c>
      <c r="AK35" s="12">
        <f t="shared" si="24"/>
        <v>0.2</v>
      </c>
      <c r="AL35" s="12">
        <f t="shared" si="24"/>
        <v>0.2</v>
      </c>
      <c r="AM35" s="12">
        <f t="shared" si="24"/>
        <v>0.2</v>
      </c>
      <c r="AN35" s="12">
        <f t="shared" si="24"/>
        <v>0.2</v>
      </c>
      <c r="AO35" s="12">
        <f t="shared" si="24"/>
        <v>0.2</v>
      </c>
    </row>
    <row r="36" spans="1:41" x14ac:dyDescent="0.35">
      <c r="D36" s="1" t="s">
        <v>26</v>
      </c>
      <c r="E36">
        <v>0.51761043810615204</v>
      </c>
      <c r="G36">
        <v>0.12189880309235901</v>
      </c>
      <c r="H36">
        <v>0.12189880309235901</v>
      </c>
      <c r="I36">
        <v>0.15551160046427975</v>
      </c>
      <c r="J36">
        <v>0.17935429494515825</v>
      </c>
      <c r="K36">
        <v>0.21451191973970565</v>
      </c>
      <c r="L36">
        <v>0.24107606874754317</v>
      </c>
      <c r="M36">
        <v>0.27231659959643467</v>
      </c>
      <c r="N36">
        <v>0.28949914496591267</v>
      </c>
      <c r="O36">
        <v>0.30464000493286242</v>
      </c>
      <c r="P36">
        <v>0.31818485391375489</v>
      </c>
      <c r="Q36">
        <v>0.33615624532840271</v>
      </c>
      <c r="R36">
        <v>0.34687507061758505</v>
      </c>
      <c r="S36">
        <v>0.35676045392079236</v>
      </c>
      <c r="T36">
        <v>0.36592641864882758</v>
      </c>
      <c r="U36">
        <v>0.37446419119082713</v>
      </c>
      <c r="V36">
        <v>0.38625197342360551</v>
      </c>
      <c r="W36">
        <v>0.40364379313463855</v>
      </c>
      <c r="X36">
        <v>0.41877320656936023</v>
      </c>
      <c r="Y36">
        <v>0.42429998879450265</v>
      </c>
      <c r="Z36">
        <v>0.44396572983578025</v>
      </c>
      <c r="AA36">
        <v>0.46423391787078344</v>
      </c>
      <c r="AB36">
        <v>0.4695792706294119</v>
      </c>
      <c r="AC36">
        <v>0.48097660198115305</v>
      </c>
      <c r="AD36">
        <v>0.4950822331054715</v>
      </c>
      <c r="AE36">
        <v>0.5071520162383073</v>
      </c>
      <c r="AF36">
        <v>0.5071520162383073</v>
      </c>
      <c r="AG36">
        <v>0.5071520162383073</v>
      </c>
      <c r="AH36">
        <v>0.51761043810615204</v>
      </c>
      <c r="AI36">
        <v>0.53856115380592462</v>
      </c>
      <c r="AJ36">
        <v>0.55433590087941487</v>
      </c>
      <c r="AK36">
        <v>0.5666577060460174</v>
      </c>
      <c r="AL36">
        <v>0.57655398327028473</v>
      </c>
      <c r="AM36">
        <v>0.59146834123114378</v>
      </c>
      <c r="AN36">
        <v>0.60217283960980461</v>
      </c>
      <c r="AO36">
        <v>0.64526935456216772</v>
      </c>
    </row>
    <row r="37" spans="1:41" x14ac:dyDescent="0.35">
      <c r="D37" s="1" t="s">
        <v>1</v>
      </c>
      <c r="E37" s="20">
        <f>E$5/(1+E$5)*(1-E36)^M_K*(1-3*(1-E36)/(1+1/(M_K+E$5*M_K))+3*(1-E36)^2/(1+2/(M_K+E$5*M_K))-(1-E36)^3/(1+3/(M_K+E$5*M_K)))/Y_pot</f>
        <v>0.62592395092780551</v>
      </c>
      <c r="G37" s="14">
        <f t="shared" ref="G37:AO37" si="25">17.54*G$5*(1-G36)^(3/2)*(1/(G$5+1)+9*(G36-1)/(3*G$5+5)+9*(G36-1)^2/(3*G$5+7)+(G36-1)^3/(G$5+3))</f>
        <v>2.6708032245405049E-4</v>
      </c>
      <c r="H37" s="14">
        <f t="shared" ref="H37" si="26">17.54*H$5*(1-H36)^(3/2)*(1/(H$5+1)+9*(H36-1)/(3*H$5+5)+9*(H36-1)^2/(3*H$5+7)+(H36-1)^3/(H$5+3))</f>
        <v>2.6143035243540176E-2</v>
      </c>
      <c r="I37" s="14">
        <f t="shared" si="25"/>
        <v>5.1192754399858792E-2</v>
      </c>
      <c r="J37" s="14">
        <f t="shared" si="25"/>
        <v>7.5231285102758824E-2</v>
      </c>
      <c r="K37" s="14">
        <f t="shared" si="25"/>
        <v>0.12053005896841443</v>
      </c>
      <c r="L37" s="14">
        <f t="shared" si="25"/>
        <v>0.1624763055254024</v>
      </c>
      <c r="M37" s="14">
        <f t="shared" si="25"/>
        <v>0.21987027092027361</v>
      </c>
      <c r="N37" s="14">
        <f t="shared" si="25"/>
        <v>0.25486998916212855</v>
      </c>
      <c r="O37" s="14">
        <f t="shared" si="25"/>
        <v>0.2875444200370284</v>
      </c>
      <c r="P37" s="14">
        <f t="shared" si="25"/>
        <v>0.31810322151032139</v>
      </c>
      <c r="Q37" s="14">
        <f t="shared" si="25"/>
        <v>0.36037280385872772</v>
      </c>
      <c r="R37" s="14">
        <f t="shared" si="25"/>
        <v>0.38640546653090302</v>
      </c>
      <c r="S37" s="14">
        <f t="shared" si="25"/>
        <v>0.41088361142624957</v>
      </c>
      <c r="T37" s="14">
        <f t="shared" si="25"/>
        <v>0.43393069574230719</v>
      </c>
      <c r="U37" s="14">
        <f t="shared" si="25"/>
        <v>0.45565772183197573</v>
      </c>
      <c r="V37" s="14">
        <f t="shared" si="25"/>
        <v>0.48598949993528595</v>
      </c>
      <c r="W37" s="14">
        <f t="shared" si="25"/>
        <v>0.53123055855897872</v>
      </c>
      <c r="X37" s="14">
        <f t="shared" si="25"/>
        <v>0.57080095440941703</v>
      </c>
      <c r="Y37" s="14">
        <f t="shared" si="25"/>
        <v>0.58525215643526751</v>
      </c>
      <c r="Z37" s="14">
        <f t="shared" si="25"/>
        <v>0.63640052879950681</v>
      </c>
      <c r="AA37" s="14">
        <f t="shared" si="25"/>
        <v>0.68818224660280658</v>
      </c>
      <c r="AB37" s="14">
        <f t="shared" si="25"/>
        <v>0.70159638101507937</v>
      </c>
      <c r="AC37" s="14">
        <f t="shared" si="25"/>
        <v>0.72976305315125345</v>
      </c>
      <c r="AD37" s="14">
        <f t="shared" si="25"/>
        <v>0.76364699871324215</v>
      </c>
      <c r="AE37" s="14">
        <f t="shared" si="25"/>
        <v>0.79463240601070029</v>
      </c>
      <c r="AF37" s="14">
        <f t="shared" ref="AF37" si="27">17.54*AF$5*(1-AF36)^(3/2)*(1/(AF$5+1)+9*(AF36-1)/(3*AF$5+5)+9*(AF36-1)^2/(3*AF$5+7)+(AF36-1)^3/(AF$5+3))</f>
        <v>0.7990192113705622</v>
      </c>
      <c r="AG37" s="14">
        <f t="shared" ref="AG37" si="28">17.54*AG$5*(1-AG36)^(3/2)*(1/(AG$5+1)+9*(AG36-1)/(3*AG$5+5)+9*(AG36-1)^2/(3*AG$5+7)+(AG36-1)^3/(AG$5+3))</f>
        <v>0.80138560261318037</v>
      </c>
      <c r="AH37" s="14">
        <f t="shared" si="25"/>
        <v>0.81495858639314755</v>
      </c>
      <c r="AI37" s="14">
        <f t="shared" si="25"/>
        <v>0.86409471019221396</v>
      </c>
      <c r="AJ37" s="14">
        <f t="shared" si="25"/>
        <v>0.88891469955901437</v>
      </c>
      <c r="AK37" s="14">
        <f t="shared" si="25"/>
        <v>0.91041340580967833</v>
      </c>
      <c r="AL37" s="14">
        <f t="shared" si="25"/>
        <v>0.9262893191919338</v>
      </c>
      <c r="AM37" s="14">
        <f t="shared" si="25"/>
        <v>0.94768213574074023</v>
      </c>
      <c r="AN37" s="14">
        <f t="shared" si="25"/>
        <v>0.96102515977970648</v>
      </c>
      <c r="AO37" s="14">
        <f t="shared" si="25"/>
        <v>0.9956364157080233</v>
      </c>
    </row>
    <row r="38" spans="1:41" x14ac:dyDescent="0.35">
      <c r="D38" s="1" t="s">
        <v>48</v>
      </c>
      <c r="E38" s="20">
        <f>1/(1+E$5)*(1-E36)^M_K*(1-3*(1-E36)/(1+1/(M_K+E$5*M_K))+3*(1-E36)^2/(1+2/(M_K+E$5*M_K))-(1-E36)^3/(1+3/(M_K+E$5*M_K)))</f>
        <v>7.1383182530449896E-2</v>
      </c>
      <c r="G38" s="20">
        <f t="shared" ref="G38:AO38" si="29">1/(1+G$5)*(1-G36)^M_K*(1-3*(1-G36)/(1+1/(M_K+G$5*M_K))+3*(1-G36)^2/(1+2/(M_K+G$5*M_K))-(1-G36)^3/(1+3/(M_K+G$5*M_K)))</f>
        <v>0.15226928304107787</v>
      </c>
      <c r="H38" s="20">
        <f t="shared" si="29"/>
        <v>0.14904809146830206</v>
      </c>
      <c r="I38" s="20">
        <f t="shared" si="29"/>
        <v>0.14593145495968865</v>
      </c>
      <c r="J38" s="20">
        <f t="shared" si="29"/>
        <v>0.14297089529220616</v>
      </c>
      <c r="K38" s="20">
        <f t="shared" si="29"/>
        <v>0.13743450281461164</v>
      </c>
      <c r="L38" s="20">
        <f t="shared" si="29"/>
        <v>0.13233124737367843</v>
      </c>
      <c r="M38" s="20">
        <f t="shared" si="29"/>
        <v>0.12535363222364521</v>
      </c>
      <c r="N38" s="20">
        <f t="shared" si="29"/>
        <v>0.12108988462662899</v>
      </c>
      <c r="O38" s="20">
        <f t="shared" si="29"/>
        <v>0.11709741816135723</v>
      </c>
      <c r="P38" s="20">
        <f t="shared" si="29"/>
        <v>0.11334920948913969</v>
      </c>
      <c r="Q38" s="20">
        <f t="shared" si="29"/>
        <v>0.10813563099643757</v>
      </c>
      <c r="R38" s="20">
        <f t="shared" si="29"/>
        <v>0.10490456277648449</v>
      </c>
      <c r="S38" s="20">
        <f t="shared" si="29"/>
        <v>0.10185008463295063</v>
      </c>
      <c r="T38" s="20">
        <f t="shared" si="29"/>
        <v>9.8957969382510183E-2</v>
      </c>
      <c r="U38" s="20">
        <f t="shared" si="29"/>
        <v>9.6215575368887071E-2</v>
      </c>
      <c r="V38" s="20">
        <f t="shared" si="29"/>
        <v>9.2358323818944543E-2</v>
      </c>
      <c r="W38" s="20">
        <f t="shared" si="29"/>
        <v>8.6533728385564265E-2</v>
      </c>
      <c r="X38" s="20">
        <f t="shared" si="29"/>
        <v>8.1357034550943202E-2</v>
      </c>
      <c r="Y38" s="20">
        <f t="shared" si="29"/>
        <v>7.9444556175716385E-2</v>
      </c>
      <c r="Z38" s="20">
        <f t="shared" si="29"/>
        <v>7.2565624720582325E-2</v>
      </c>
      <c r="AA38" s="20">
        <f t="shared" si="29"/>
        <v>6.5391699601178882E-2</v>
      </c>
      <c r="AB38" s="20">
        <f t="shared" si="29"/>
        <v>6.3491735988043599E-2</v>
      </c>
      <c r="AC38" s="20">
        <f t="shared" si="29"/>
        <v>5.9436638960030382E-2</v>
      </c>
      <c r="AD38" s="20">
        <f t="shared" si="29"/>
        <v>5.4421821459039482E-2</v>
      </c>
      <c r="AE38" s="20">
        <f t="shared" si="29"/>
        <v>4.9675453975543425E-2</v>
      </c>
      <c r="AF38" s="20">
        <f t="shared" si="29"/>
        <v>4.8982921455754738E-2</v>
      </c>
      <c r="AG38" s="20">
        <f t="shared" si="29"/>
        <v>4.8605352059316133E-2</v>
      </c>
      <c r="AH38" s="20">
        <f t="shared" si="29"/>
        <v>4.6462861253885268E-2</v>
      </c>
      <c r="AI38" s="20">
        <f t="shared" si="29"/>
        <v>3.8248630910722864E-2</v>
      </c>
      <c r="AJ38" s="20">
        <f t="shared" si="29"/>
        <v>3.3786191545382538E-2</v>
      </c>
      <c r="AK38" s="20">
        <f t="shared" si="29"/>
        <v>2.9659990415692401E-2</v>
      </c>
      <c r="AL38" s="20">
        <f t="shared" si="29"/>
        <v>2.6405054709006098E-2</v>
      </c>
      <c r="AM38" s="20">
        <f t="shared" si="29"/>
        <v>2.1611907314498083E-2</v>
      </c>
      <c r="AN38" s="20">
        <f t="shared" si="29"/>
        <v>1.8263496004935497E-2</v>
      </c>
      <c r="AO38" s="20">
        <f t="shared" si="29"/>
        <v>5.6763763723376454E-3</v>
      </c>
    </row>
    <row r="39" spans="1:41" x14ac:dyDescent="0.35">
      <c r="D39" s="1" t="s">
        <v>49</v>
      </c>
      <c r="E39" s="20">
        <f>(1-E35)^M_K*(1-3*(1-E35)/(1+1/M_K)+3*(1-E35)^2/(1+2/M_K)-(1-E35)^3/(1+3/M_K))</f>
        <v>0.15183114526078564</v>
      </c>
      <c r="G39" s="20">
        <f t="shared" ref="G39:AO39" si="30">(1-G35)^M_K*(1-3*(1-G35)/(1+1/M_K)+3*(1-G35)^2/(1+2/M_K)-(1-G35)^3/(1+3/M_K))</f>
        <v>0.15183114526078564</v>
      </c>
      <c r="H39" s="20">
        <f t="shared" si="30"/>
        <v>0.15183114526078564</v>
      </c>
      <c r="I39" s="20">
        <f t="shared" si="30"/>
        <v>0.15183114526078564</v>
      </c>
      <c r="J39" s="20">
        <f t="shared" si="30"/>
        <v>0.15183114526078564</v>
      </c>
      <c r="K39" s="20">
        <f t="shared" si="30"/>
        <v>0.15183114526078564</v>
      </c>
      <c r="L39" s="20">
        <f t="shared" si="30"/>
        <v>0.15183114526078564</v>
      </c>
      <c r="M39" s="20">
        <f t="shared" si="30"/>
        <v>0.15183114526078564</v>
      </c>
      <c r="N39" s="20">
        <f t="shared" si="30"/>
        <v>0.15183114526078564</v>
      </c>
      <c r="O39" s="20">
        <f t="shared" si="30"/>
        <v>0.15183114526078564</v>
      </c>
      <c r="P39" s="20">
        <f t="shared" si="30"/>
        <v>0.15183114526078564</v>
      </c>
      <c r="Q39" s="20">
        <f t="shared" si="30"/>
        <v>0.15183114526078564</v>
      </c>
      <c r="R39" s="20">
        <f t="shared" si="30"/>
        <v>0.15183114526078564</v>
      </c>
      <c r="S39" s="20">
        <f t="shared" si="30"/>
        <v>0.15183114526078564</v>
      </c>
      <c r="T39" s="20">
        <f t="shared" si="30"/>
        <v>0.15183114526078564</v>
      </c>
      <c r="U39" s="20">
        <f t="shared" si="30"/>
        <v>0.15183114526078564</v>
      </c>
      <c r="V39" s="20">
        <f t="shared" si="30"/>
        <v>0.15183114526078564</v>
      </c>
      <c r="W39" s="20">
        <f t="shared" si="30"/>
        <v>0.15183114526078564</v>
      </c>
      <c r="X39" s="20">
        <f t="shared" si="30"/>
        <v>0.15183114526078564</v>
      </c>
      <c r="Y39" s="20">
        <f t="shared" si="30"/>
        <v>0.15183114526078564</v>
      </c>
      <c r="Z39" s="20">
        <f t="shared" si="30"/>
        <v>0.15183114526078564</v>
      </c>
      <c r="AA39" s="20">
        <f t="shared" si="30"/>
        <v>0.15183114526078564</v>
      </c>
      <c r="AB39" s="20">
        <f t="shared" si="30"/>
        <v>0.15183114526078564</v>
      </c>
      <c r="AC39" s="20">
        <f t="shared" si="30"/>
        <v>0.15183114526078564</v>
      </c>
      <c r="AD39" s="20">
        <f t="shared" si="30"/>
        <v>0.15183114526078564</v>
      </c>
      <c r="AE39" s="20">
        <f t="shared" si="30"/>
        <v>0.15183114526078564</v>
      </c>
      <c r="AF39" s="20">
        <f t="shared" si="30"/>
        <v>0.15183114526078564</v>
      </c>
      <c r="AG39" s="20">
        <f t="shared" si="30"/>
        <v>0.15183114526078564</v>
      </c>
      <c r="AH39" s="20">
        <f t="shared" si="30"/>
        <v>0.15183114526078564</v>
      </c>
      <c r="AI39" s="20">
        <f t="shared" si="30"/>
        <v>0.15183114526078564</v>
      </c>
      <c r="AJ39" s="20">
        <f t="shared" si="30"/>
        <v>0.15183114526078564</v>
      </c>
      <c r="AK39" s="20">
        <f t="shared" si="30"/>
        <v>0.15183114526078564</v>
      </c>
      <c r="AL39" s="20">
        <f t="shared" si="30"/>
        <v>0.15183114526078564</v>
      </c>
      <c r="AM39" s="20">
        <f t="shared" si="30"/>
        <v>0.15183114526078564</v>
      </c>
      <c r="AN39" s="20">
        <f t="shared" si="30"/>
        <v>0.15183114526078564</v>
      </c>
      <c r="AO39" s="20">
        <f t="shared" si="30"/>
        <v>0.15183114526078564</v>
      </c>
    </row>
    <row r="40" spans="1:41" x14ac:dyDescent="0.35">
      <c r="D40" s="1" t="s">
        <v>50</v>
      </c>
      <c r="E40" s="20">
        <f>(1-E36)^M_K*(1-3*(1-E36)/(1+1/M_K)+3*(1-E36)^2/(1+2/M_K)-(1-E36)^3/(1+3/M_K))</f>
        <v>0.13182717623311324</v>
      </c>
      <c r="G40" s="20">
        <f t="shared" ref="G40:AO40" si="31">(1-G36)^M_K*(1-3*(1-G36)/(1+1/M_K)+3*(1-G36)^2/(1+2/M_K)-(1-G36)^3/(1+3/M_K))</f>
        <v>0.15230229817767119</v>
      </c>
      <c r="H40" s="20">
        <f t="shared" si="31"/>
        <v>0.15230229817767119</v>
      </c>
      <c r="I40" s="20">
        <f t="shared" si="31"/>
        <v>0.15217574735579834</v>
      </c>
      <c r="J40" s="20">
        <f t="shared" si="31"/>
        <v>0.15202187847007856</v>
      </c>
      <c r="K40" s="20">
        <f t="shared" si="31"/>
        <v>0.15165841650552997</v>
      </c>
      <c r="L40" s="20">
        <f t="shared" si="31"/>
        <v>0.15124333638242474</v>
      </c>
      <c r="M40" s="20">
        <f t="shared" si="31"/>
        <v>0.15055789237394829</v>
      </c>
      <c r="N40" s="20">
        <f t="shared" si="31"/>
        <v>0.15007306524139483</v>
      </c>
      <c r="O40" s="20">
        <f t="shared" si="31"/>
        <v>0.14957361437205727</v>
      </c>
      <c r="P40" s="20">
        <f t="shared" si="31"/>
        <v>0.14906427175812131</v>
      </c>
      <c r="Q40" s="20">
        <f t="shared" si="31"/>
        <v>0.14828946624335837</v>
      </c>
      <c r="R40" s="20">
        <f t="shared" si="31"/>
        <v>0.14776968446677299</v>
      </c>
      <c r="S40" s="20">
        <f t="shared" si="31"/>
        <v>0.14724975070494098</v>
      </c>
      <c r="T40" s="20">
        <f t="shared" si="31"/>
        <v>0.14673129363112913</v>
      </c>
      <c r="U40" s="20">
        <f t="shared" si="31"/>
        <v>0.14621562412639438</v>
      </c>
      <c r="V40" s="20">
        <f t="shared" si="31"/>
        <v>0.14544960020018244</v>
      </c>
      <c r="W40" s="20">
        <f t="shared" si="31"/>
        <v>0.14419908175502963</v>
      </c>
      <c r="X40" s="20">
        <f t="shared" si="31"/>
        <v>0.14298800124730154</v>
      </c>
      <c r="Y40" s="20">
        <f t="shared" si="31"/>
        <v>0.14251570024958674</v>
      </c>
      <c r="Z40" s="20">
        <f t="shared" si="31"/>
        <v>0.14069952138261693</v>
      </c>
      <c r="AA40" s="20">
        <f t="shared" si="31"/>
        <v>0.13859556434825537</v>
      </c>
      <c r="AB40" s="20">
        <f t="shared" si="31"/>
        <v>0.13799967331291754</v>
      </c>
      <c r="AC40" s="20">
        <f t="shared" si="31"/>
        <v>0.13667003328734104</v>
      </c>
      <c r="AD40" s="20">
        <f t="shared" si="31"/>
        <v>0.1349101319523959</v>
      </c>
      <c r="AE40" s="20">
        <f t="shared" si="31"/>
        <v>0.13330083400380435</v>
      </c>
      <c r="AF40" s="20">
        <f t="shared" si="31"/>
        <v>0.13330083400380435</v>
      </c>
      <c r="AG40" s="20">
        <f t="shared" si="31"/>
        <v>0.13330083400380435</v>
      </c>
      <c r="AH40" s="20">
        <f t="shared" si="31"/>
        <v>0.13182717623311324</v>
      </c>
      <c r="AI40" s="20">
        <f t="shared" si="31"/>
        <v>0.12864736425784104</v>
      </c>
      <c r="AJ40" s="20">
        <f t="shared" si="31"/>
        <v>0.12604693389425106</v>
      </c>
      <c r="AK40" s="20">
        <f t="shared" si="31"/>
        <v>0.12388928144346092</v>
      </c>
      <c r="AL40" s="20">
        <f t="shared" si="31"/>
        <v>0.12207467152720244</v>
      </c>
      <c r="AM40" s="20">
        <f t="shared" si="31"/>
        <v>0.11920048209698755</v>
      </c>
      <c r="AN40" s="20">
        <f t="shared" si="31"/>
        <v>0.11703305732947809</v>
      </c>
      <c r="AO40" s="20">
        <f t="shared" si="31"/>
        <v>0.10741054066429433</v>
      </c>
    </row>
    <row r="41" spans="1:41" x14ac:dyDescent="0.35">
      <c r="D41" s="1" t="s">
        <v>13</v>
      </c>
      <c r="E41" s="20">
        <f>(E39-E40+E38)/E39</f>
        <v>0.60189990269226679</v>
      </c>
      <c r="G41" s="20">
        <f t="shared" ref="G41:AO41" si="32">(G39-G40+G38)/G39</f>
        <v>0.99978255359572887</v>
      </c>
      <c r="H41" s="20">
        <f t="shared" si="32"/>
        <v>0.97856693563247721</v>
      </c>
      <c r="I41" s="20">
        <f t="shared" si="32"/>
        <v>0.95887344203730751</v>
      </c>
      <c r="J41" s="20">
        <f t="shared" si="32"/>
        <v>0.94038783569519679</v>
      </c>
      <c r="K41" s="20">
        <f t="shared" si="32"/>
        <v>0.90631754989078628</v>
      </c>
      <c r="L41" s="20">
        <f t="shared" si="32"/>
        <v>0.87543998975794568</v>
      </c>
      <c r="M41" s="20">
        <f t="shared" si="32"/>
        <v>0.83399808973967648</v>
      </c>
      <c r="N41" s="20">
        <f t="shared" si="32"/>
        <v>0.80910912207779084</v>
      </c>
      <c r="O41" s="20">
        <f t="shared" si="32"/>
        <v>0.78610319934741435</v>
      </c>
      <c r="P41" s="20">
        <f t="shared" si="32"/>
        <v>0.76477117255726867</v>
      </c>
      <c r="Q41" s="20">
        <f t="shared" si="32"/>
        <v>0.7355362420671171</v>
      </c>
      <c r="R41" s="20">
        <f t="shared" si="32"/>
        <v>0.71767899388058209</v>
      </c>
      <c r="S41" s="20">
        <f t="shared" si="32"/>
        <v>0.7009858155649703</v>
      </c>
      <c r="T41" s="20">
        <f t="shared" si="32"/>
        <v>0.68535227626345474</v>
      </c>
      <c r="U41" s="20">
        <f t="shared" si="32"/>
        <v>0.67068648088225191</v>
      </c>
      <c r="V41" s="20">
        <f t="shared" si="32"/>
        <v>0.6503268397926647</v>
      </c>
      <c r="W41" s="20">
        <f t="shared" si="32"/>
        <v>0.62020076137594049</v>
      </c>
      <c r="X41" s="20">
        <f t="shared" si="32"/>
        <v>0.59408218524268652</v>
      </c>
      <c r="Y41" s="20">
        <f t="shared" si="32"/>
        <v>0.58459679688551935</v>
      </c>
      <c r="Z41" s="20">
        <f t="shared" si="32"/>
        <v>0.55125217197691811</v>
      </c>
      <c r="AA41" s="20">
        <f t="shared" si="32"/>
        <v>0.51786002390127994</v>
      </c>
      <c r="AB41" s="20">
        <f t="shared" si="32"/>
        <v>0.50927105768122294</v>
      </c>
      <c r="AC41" s="20">
        <f t="shared" si="32"/>
        <v>0.491320478452202</v>
      </c>
      <c r="AD41" s="20">
        <f t="shared" si="32"/>
        <v>0.46988274141573888</v>
      </c>
      <c r="AE41" s="20">
        <f t="shared" si="32"/>
        <v>0.44922117339874035</v>
      </c>
      <c r="AF41" s="20">
        <f t="shared" si="32"/>
        <v>0.4446599714226952</v>
      </c>
      <c r="AG41" s="20">
        <f t="shared" si="32"/>
        <v>0.44217319971462371</v>
      </c>
      <c r="AH41" s="20">
        <f t="shared" si="32"/>
        <v>0.43776808880282131</v>
      </c>
      <c r="AI41" s="20">
        <f t="shared" si="32"/>
        <v>0.40461008054803888</v>
      </c>
      <c r="AJ41" s="20">
        <f t="shared" si="32"/>
        <v>0.39234639776706426</v>
      </c>
      <c r="AK41" s="20">
        <f t="shared" si="32"/>
        <v>0.37938101655019463</v>
      </c>
      <c r="AL41" s="20">
        <f t="shared" si="32"/>
        <v>0.36989465070638888</v>
      </c>
      <c r="AM41" s="20">
        <f t="shared" si="32"/>
        <v>0.35725588702587313</v>
      </c>
      <c r="AN41" s="20">
        <f t="shared" si="32"/>
        <v>0.34947759792698863</v>
      </c>
      <c r="AO41" s="20">
        <f t="shared" si="32"/>
        <v>0.32995194024771551</v>
      </c>
    </row>
    <row r="42" spans="1:41" x14ac:dyDescent="0.35">
      <c r="A42" s="1" t="s">
        <v>44</v>
      </c>
      <c r="B42">
        <v>1.5</v>
      </c>
      <c r="D42" s="16" t="s">
        <v>40</v>
      </c>
    </row>
    <row r="43" spans="1:41" x14ac:dyDescent="0.35">
      <c r="A43" s="1" t="s">
        <v>47</v>
      </c>
      <c r="B43">
        <f>(B42/(3+B42))^B42*(3/(3+B42))^3</f>
        <v>5.7022248808851927E-2</v>
      </c>
      <c r="D43" s="1" t="s">
        <v>22</v>
      </c>
      <c r="E43" s="12">
        <f>(2+3*E5)/((1+E5)*(3+$B$42))</f>
        <v>0.51851851851851849</v>
      </c>
      <c r="F43" s="12"/>
      <c r="G43" s="12">
        <f t="shared" ref="G43:AO43" si="33">(2+3*G5)/((1+G5)*(3+$B$42))</f>
        <v>0.4444666644446667</v>
      </c>
      <c r="H43" s="12">
        <f t="shared" si="33"/>
        <v>0.44664466446644663</v>
      </c>
      <c r="I43" s="12">
        <f t="shared" si="33"/>
        <v>0.44880174291939001</v>
      </c>
      <c r="J43" s="12">
        <f t="shared" si="33"/>
        <v>0.45091693635382957</v>
      </c>
      <c r="K43" s="12">
        <f t="shared" si="33"/>
        <v>0.45502645502645495</v>
      </c>
      <c r="L43" s="12">
        <f t="shared" si="33"/>
        <v>0.45898234683281408</v>
      </c>
      <c r="M43" s="12">
        <f t="shared" si="33"/>
        <v>0.46464646464646459</v>
      </c>
      <c r="N43" s="12">
        <f t="shared" si="33"/>
        <v>0.46825396825396814</v>
      </c>
      <c r="O43" s="12">
        <f t="shared" si="33"/>
        <v>0.47173489278752428</v>
      </c>
      <c r="P43" s="12">
        <f t="shared" si="33"/>
        <v>0.47509578544061304</v>
      </c>
      <c r="Q43" s="12">
        <f t="shared" si="33"/>
        <v>0.47992530345471529</v>
      </c>
      <c r="R43" s="12">
        <f t="shared" si="33"/>
        <v>0.48301193755739208</v>
      </c>
      <c r="S43" s="12">
        <f t="shared" si="33"/>
        <v>0.48599819331526645</v>
      </c>
      <c r="T43" s="12">
        <f t="shared" si="33"/>
        <v>0.48888888888888887</v>
      </c>
      <c r="U43" s="12">
        <f t="shared" si="33"/>
        <v>0.49168853893263342</v>
      </c>
      <c r="V43" s="12">
        <f t="shared" si="33"/>
        <v>0.49572649572649569</v>
      </c>
      <c r="W43" s="12">
        <f t="shared" si="33"/>
        <v>0.50205761316872421</v>
      </c>
      <c r="X43" s="12">
        <f t="shared" si="33"/>
        <v>0.50793650793650802</v>
      </c>
      <c r="Y43" s="12">
        <f t="shared" si="33"/>
        <v>0.51017214397496091</v>
      </c>
      <c r="Z43" s="12">
        <f t="shared" si="33"/>
        <v>0.51851851851851849</v>
      </c>
      <c r="AA43" s="12">
        <f t="shared" si="33"/>
        <v>0.52777777777777779</v>
      </c>
      <c r="AB43" s="12">
        <f t="shared" si="33"/>
        <v>0.53033401499659172</v>
      </c>
      <c r="AC43" s="12">
        <f t="shared" si="33"/>
        <v>0.53594771241830064</v>
      </c>
      <c r="AD43" s="12">
        <f t="shared" si="33"/>
        <v>0.54320987654320996</v>
      </c>
      <c r="AE43" s="12">
        <f t="shared" si="33"/>
        <v>0.55044165504416565</v>
      </c>
      <c r="AF43" s="12">
        <f t="shared" si="33"/>
        <v>0.55152561888313179</v>
      </c>
      <c r="AG43" s="12">
        <f t="shared" si="33"/>
        <v>0.5521191294387171</v>
      </c>
      <c r="AH43" s="12">
        <f t="shared" si="33"/>
        <v>0.55555555555555558</v>
      </c>
      <c r="AI43" s="12">
        <f t="shared" si="33"/>
        <v>0.56954156954156943</v>
      </c>
      <c r="AJ43" s="12">
        <f t="shared" si="33"/>
        <v>0.57777777777777772</v>
      </c>
      <c r="AK43" s="12">
        <f t="shared" si="33"/>
        <v>0.58585858585858586</v>
      </c>
      <c r="AL43" s="12">
        <f t="shared" si="33"/>
        <v>0.59259259259259256</v>
      </c>
      <c r="AM43" s="12">
        <f t="shared" si="33"/>
        <v>0.60317460317460314</v>
      </c>
      <c r="AN43" s="12">
        <f t="shared" si="33"/>
        <v>0.61111111111111116</v>
      </c>
      <c r="AO43" s="12">
        <f t="shared" si="33"/>
        <v>0.64646464646464652</v>
      </c>
    </row>
    <row r="44" spans="1:41" x14ac:dyDescent="0.35">
      <c r="D44" s="1" t="s">
        <v>32</v>
      </c>
      <c r="E44" s="20">
        <f>E$5/(1+E$5)*(1-E43)^$B$42*(1-3*(1-E43)/(1+1/($B$42+E$5*$B$42))+3*(1-E43)^2/(1+2/($B$42+E$5*$B$42))-(1-E43)^3/(1+3/($B$42+E$5*$B$42)))/$B$43</f>
        <v>0.62565541486167531</v>
      </c>
      <c r="F44" s="20"/>
      <c r="G44" s="20">
        <f t="shared" ref="G44:AO44" si="34">G$5/(1+G$5)*(1-G43)^$B$42*(1-3*(1-G43)/(1+1/($B$42+G$5*$B$42))+3*(1-G43)^2/(1+2/($B$42+G$5*$B$42))-(1-G43)^3/(1+3/($B$42+G$5*$B$42)))/$B$43</f>
        <v>2.4661883422204365E-4</v>
      </c>
      <c r="H44" s="20">
        <f t="shared" si="34"/>
        <v>2.423452614616441E-2</v>
      </c>
      <c r="I44" s="20">
        <f t="shared" si="34"/>
        <v>4.7631439195049322E-2</v>
      </c>
      <c r="J44" s="20">
        <f t="shared" si="34"/>
        <v>7.0227953974023552E-2</v>
      </c>
      <c r="K44" s="20">
        <f t="shared" si="34"/>
        <v>0.11315873500623255</v>
      </c>
      <c r="L44" s="20">
        <f t="shared" si="34"/>
        <v>0.15328664905685424</v>
      </c>
      <c r="M44" s="20">
        <f t="shared" si="34"/>
        <v>0.20872691670241461</v>
      </c>
      <c r="N44" s="20">
        <f t="shared" si="34"/>
        <v>0.2428177582441802</v>
      </c>
      <c r="O44" s="20">
        <f t="shared" si="34"/>
        <v>0.27482568872063523</v>
      </c>
      <c r="P44" s="20">
        <f t="shared" si="34"/>
        <v>0.3049132728194841</v>
      </c>
      <c r="Q44" s="20">
        <f t="shared" si="34"/>
        <v>0.3467623529081626</v>
      </c>
      <c r="R44" s="20">
        <f t="shared" si="34"/>
        <v>0.37266390407303401</v>
      </c>
      <c r="S44" s="20">
        <f t="shared" si="34"/>
        <v>0.39710403195769917</v>
      </c>
      <c r="T44" s="20">
        <f t="shared" si="34"/>
        <v>0.42018832429296715</v>
      </c>
      <c r="U44" s="20">
        <f t="shared" si="34"/>
        <v>0.44201314556003496</v>
      </c>
      <c r="V44" s="20">
        <f t="shared" si="34"/>
        <v>0.47257948654318099</v>
      </c>
      <c r="W44" s="20">
        <f t="shared" si="34"/>
        <v>0.5183718606106279</v>
      </c>
      <c r="X44" s="20">
        <f t="shared" si="34"/>
        <v>0.55860909734316289</v>
      </c>
      <c r="Y44" s="20">
        <f t="shared" si="34"/>
        <v>0.57334400230726934</v>
      </c>
      <c r="Z44" s="20">
        <f t="shared" si="34"/>
        <v>0.62565541486167531</v>
      </c>
      <c r="AA44" s="20">
        <f t="shared" si="34"/>
        <v>0.67883971996024262</v>
      </c>
      <c r="AB44" s="20">
        <f t="shared" si="34"/>
        <v>0.69264917838107853</v>
      </c>
      <c r="AC44" s="20">
        <f t="shared" si="34"/>
        <v>0.72168262049750653</v>
      </c>
      <c r="AD44" s="20">
        <f t="shared" si="34"/>
        <v>0.75666475128159638</v>
      </c>
      <c r="AE44" s="20">
        <f t="shared" si="34"/>
        <v>0.78869906939394618</v>
      </c>
      <c r="AF44" s="20">
        <f t="shared" si="34"/>
        <v>0.79326557375278539</v>
      </c>
      <c r="AG44" s="20">
        <f t="shared" si="34"/>
        <v>0.79574030845971355</v>
      </c>
      <c r="AH44" s="20">
        <f t="shared" si="34"/>
        <v>0.80971593308569734</v>
      </c>
      <c r="AI44" s="20">
        <f t="shared" si="34"/>
        <v>0.86056656772004703</v>
      </c>
      <c r="AJ44" s="20">
        <f t="shared" si="34"/>
        <v>0.88618056145930957</v>
      </c>
      <c r="AK44" s="20">
        <f t="shared" si="34"/>
        <v>0.90835992179724467</v>
      </c>
      <c r="AL44" s="20">
        <f t="shared" si="34"/>
        <v>0.92470784684799789</v>
      </c>
      <c r="AM44" s="20">
        <f t="shared" si="34"/>
        <v>0.94667682865888525</v>
      </c>
      <c r="AN44" s="20">
        <f t="shared" si="34"/>
        <v>0.9603311125660845</v>
      </c>
      <c r="AO44" s="20">
        <f t="shared" si="34"/>
        <v>0.99545427950446141</v>
      </c>
    </row>
    <row r="45" spans="1:41" x14ac:dyDescent="0.35">
      <c r="A45" s="1" t="s">
        <v>44</v>
      </c>
      <c r="B45">
        <v>0.5</v>
      </c>
      <c r="D45" s="16" t="s">
        <v>54</v>
      </c>
    </row>
    <row r="46" spans="1:41" x14ac:dyDescent="0.35">
      <c r="A46" s="1" t="s">
        <v>47</v>
      </c>
      <c r="B46">
        <f>(B45/(3+B45))^B45*(3/(3+B45))^3</f>
        <v>0.23801844364429464</v>
      </c>
      <c r="D46" s="1" t="s">
        <v>22</v>
      </c>
      <c r="E46" s="12">
        <f>(2+3*E$5)/((1+E$5)*(3+$B45))</f>
        <v>0.66666666666666663</v>
      </c>
      <c r="F46" s="12"/>
      <c r="G46" s="12">
        <f>(2+3*G$5)/((1+G$5)*(3+$B45))</f>
        <v>0.57145714000028569</v>
      </c>
      <c r="H46" s="12">
        <f t="shared" ref="H46:AO46" si="35">(2+3*H$5)/((1+H$5)*(3+$B45))</f>
        <v>0.57425742574257421</v>
      </c>
      <c r="I46" s="12">
        <f t="shared" si="35"/>
        <v>0.57703081232492992</v>
      </c>
      <c r="J46" s="12">
        <f t="shared" si="35"/>
        <v>0.57975034674063797</v>
      </c>
      <c r="K46" s="12">
        <f t="shared" si="35"/>
        <v>0.58503401360544216</v>
      </c>
      <c r="L46" s="12">
        <f t="shared" si="35"/>
        <v>0.59012016021361813</v>
      </c>
      <c r="M46" s="12">
        <f t="shared" si="35"/>
        <v>0.59740259740259727</v>
      </c>
      <c r="N46" s="12">
        <f t="shared" si="35"/>
        <v>0.6020408163265305</v>
      </c>
      <c r="O46" s="12">
        <f t="shared" si="35"/>
        <v>0.60651629072681701</v>
      </c>
      <c r="P46" s="12">
        <f t="shared" si="35"/>
        <v>0.61083743842364535</v>
      </c>
      <c r="Q46" s="12">
        <f t="shared" si="35"/>
        <v>0.61704681872749101</v>
      </c>
      <c r="R46" s="12">
        <f t="shared" si="35"/>
        <v>0.62101534828807559</v>
      </c>
      <c r="S46" s="12">
        <f t="shared" si="35"/>
        <v>0.62485481997677117</v>
      </c>
      <c r="T46" s="12">
        <f t="shared" si="35"/>
        <v>0.62857142857142856</v>
      </c>
      <c r="U46" s="12">
        <f t="shared" si="35"/>
        <v>0.63217097862767146</v>
      </c>
      <c r="V46" s="12">
        <f t="shared" si="35"/>
        <v>0.63736263736263732</v>
      </c>
      <c r="W46" s="12">
        <f t="shared" si="35"/>
        <v>0.64550264550264536</v>
      </c>
      <c r="X46" s="12">
        <f t="shared" si="35"/>
        <v>0.65306122448979598</v>
      </c>
      <c r="Y46" s="12">
        <f t="shared" si="35"/>
        <v>0.65593561368209252</v>
      </c>
      <c r="Z46" s="12">
        <f t="shared" si="35"/>
        <v>0.66666666666666663</v>
      </c>
      <c r="AA46" s="12">
        <f t="shared" si="35"/>
        <v>0.67857142857142849</v>
      </c>
      <c r="AB46" s="12">
        <f t="shared" si="35"/>
        <v>0.68185801928133216</v>
      </c>
      <c r="AC46" s="12">
        <f t="shared" si="35"/>
        <v>0.68907563025210072</v>
      </c>
      <c r="AD46" s="12">
        <f t="shared" si="35"/>
        <v>0.69841269841269848</v>
      </c>
      <c r="AE46" s="12">
        <f t="shared" si="35"/>
        <v>0.70771069934249864</v>
      </c>
      <c r="AF46" s="12">
        <f t="shared" si="35"/>
        <v>0.7091043671354551</v>
      </c>
      <c r="AG46" s="12">
        <f t="shared" si="35"/>
        <v>0.7098674521354934</v>
      </c>
      <c r="AH46" s="12">
        <f t="shared" si="35"/>
        <v>0.7142857142857143</v>
      </c>
      <c r="AI46" s="12">
        <f t="shared" si="35"/>
        <v>0.73226773226773212</v>
      </c>
      <c r="AJ46" s="12">
        <f t="shared" si="35"/>
        <v>0.74285714285714288</v>
      </c>
      <c r="AK46" s="12">
        <f t="shared" si="35"/>
        <v>0.75324675324675328</v>
      </c>
      <c r="AL46" s="12">
        <f t="shared" si="35"/>
        <v>0.76190476190476186</v>
      </c>
      <c r="AM46" s="12">
        <f t="shared" si="35"/>
        <v>0.77551020408163263</v>
      </c>
      <c r="AN46" s="12">
        <f t="shared" si="35"/>
        <v>0.7857142857142857</v>
      </c>
      <c r="AO46" s="12">
        <f t="shared" si="35"/>
        <v>0.83116883116883122</v>
      </c>
    </row>
    <row r="47" spans="1:41" x14ac:dyDescent="0.35">
      <c r="A47" s="1"/>
      <c r="B47" s="3"/>
      <c r="D47" s="1" t="s">
        <v>32</v>
      </c>
      <c r="E47" s="20">
        <f>E$5/(1+E$5)*(1-E46)^$B45*(1-3*(1-E46)/(1+1/($B45+E$5*$B45))+3*(1-E46)^2/(1+2/($B45+E$5*$B45))-(1-E46)^3/(1+3/($B45+E$5*$B45)))/$B46</f>
        <v>0.52954462014926662</v>
      </c>
      <c r="G47" s="20">
        <f>G$5/(1+G$5)*(1-G46)^$B45*(1-3*(1-G46)/(1+1/($B45+G$5*$B45))+3*(1-G46)^2/(1+2/($B45+G$5*$B45))-(1-G46)^3/(1+3/($B45+G$5*$B45)))/$B46</f>
        <v>1.8435966996436322E-4</v>
      </c>
      <c r="H47" s="20">
        <f t="shared" ref="H47:AO47" si="36">H$5/(1+H$5)*(1-H46)^$B45*(1-3*(1-H46)/(1+1/($B45+H$5*$B45))+3*(1-H46)^2/(1+2/($B45+H$5*$B45))-(1-H46)^3/(1+3/($B45+H$5*$B45)))/$B46</f>
        <v>1.8183294460150625E-2</v>
      </c>
      <c r="I47" s="20">
        <f t="shared" si="36"/>
        <v>3.5868659686979151E-2</v>
      </c>
      <c r="J47" s="20">
        <f t="shared" si="36"/>
        <v>5.307431885738742E-2</v>
      </c>
      <c r="K47" s="20">
        <f t="shared" si="36"/>
        <v>8.6115290415748183E-2</v>
      </c>
      <c r="L47" s="20">
        <f t="shared" si="36"/>
        <v>0.11743612777023116</v>
      </c>
      <c r="M47" s="20">
        <f t="shared" si="36"/>
        <v>0.16144880916927523</v>
      </c>
      <c r="N47" s="20">
        <f t="shared" si="36"/>
        <v>0.18896638102306285</v>
      </c>
      <c r="O47" s="20">
        <f t="shared" si="36"/>
        <v>0.21513685987048103</v>
      </c>
      <c r="P47" s="20">
        <f t="shared" si="36"/>
        <v>0.24004763223400577</v>
      </c>
      <c r="Q47" s="20">
        <f t="shared" si="36"/>
        <v>0.27522586910949259</v>
      </c>
      <c r="R47" s="20">
        <f t="shared" si="36"/>
        <v>0.29732520076928387</v>
      </c>
      <c r="S47" s="20">
        <f t="shared" si="36"/>
        <v>0.31841955658654636</v>
      </c>
      <c r="T47" s="20">
        <f t="shared" si="36"/>
        <v>0.33856952027644144</v>
      </c>
      <c r="U47" s="20">
        <f t="shared" si="36"/>
        <v>0.35783114376540581</v>
      </c>
      <c r="V47" s="20">
        <f t="shared" si="36"/>
        <v>0.38517048418898692</v>
      </c>
      <c r="W47" s="20">
        <f t="shared" si="36"/>
        <v>0.42697811643260625</v>
      </c>
      <c r="X47" s="20">
        <f t="shared" si="36"/>
        <v>0.46463288271472342</v>
      </c>
      <c r="Y47" s="20">
        <f t="shared" si="36"/>
        <v>0.47865513643460689</v>
      </c>
      <c r="Z47" s="20">
        <f t="shared" si="36"/>
        <v>0.52954462014926662</v>
      </c>
      <c r="AA47" s="20">
        <f t="shared" si="36"/>
        <v>0.58327336896929838</v>
      </c>
      <c r="AB47" s="20">
        <f t="shared" si="36"/>
        <v>0.59759503688719118</v>
      </c>
      <c r="AC47" s="20">
        <f t="shared" si="36"/>
        <v>0.62826136530663412</v>
      </c>
      <c r="AD47" s="20">
        <f t="shared" si="36"/>
        <v>0.66631576323101771</v>
      </c>
      <c r="AE47" s="20">
        <f t="shared" si="36"/>
        <v>0.70237323728655099</v>
      </c>
      <c r="AF47" s="20">
        <f t="shared" si="36"/>
        <v>0.7076180773394144</v>
      </c>
      <c r="AG47" s="20">
        <f t="shared" si="36"/>
        <v>0.71047206113196681</v>
      </c>
      <c r="AH47" s="20">
        <f t="shared" si="36"/>
        <v>0.72674863621950736</v>
      </c>
      <c r="AI47" s="20">
        <f t="shared" si="36"/>
        <v>0.78856927219552408</v>
      </c>
      <c r="AJ47" s="20">
        <f t="shared" si="36"/>
        <v>0.82158331376728955</v>
      </c>
      <c r="AK47" s="20">
        <f t="shared" si="36"/>
        <v>0.8514682475523413</v>
      </c>
      <c r="AL47" s="20">
        <f t="shared" si="36"/>
        <v>0.87443672156407892</v>
      </c>
      <c r="AM47" s="20">
        <f t="shared" si="36"/>
        <v>0.90688873270141268</v>
      </c>
      <c r="AN47" s="20">
        <f t="shared" si="36"/>
        <v>0.92823328751041378</v>
      </c>
      <c r="AO47" s="20">
        <f t="shared" si="36"/>
        <v>0.99030390256534273</v>
      </c>
    </row>
    <row r="48" spans="1:41" x14ac:dyDescent="0.35">
      <c r="A48" s="1" t="s">
        <v>44</v>
      </c>
      <c r="B48">
        <v>1</v>
      </c>
      <c r="D48" s="16" t="s">
        <v>53</v>
      </c>
    </row>
    <row r="49" spans="1:41" x14ac:dyDescent="0.35">
      <c r="A49" s="1" t="s">
        <v>47</v>
      </c>
      <c r="B49">
        <f>(B48/(3+B48))^B48*(3/(3+B48))^3</f>
        <v>0.10546875</v>
      </c>
      <c r="D49" s="1" t="s">
        <v>22</v>
      </c>
      <c r="E49" s="12">
        <f>(2+3*E$5)/((1+E$5)*(3+$B48))</f>
        <v>0.58333333333333337</v>
      </c>
      <c r="F49" s="12"/>
      <c r="G49" s="12">
        <f>(2+3*G$5)/((1+G$5)*(3+$B48))</f>
        <v>0.50002499750024998</v>
      </c>
      <c r="H49" s="12">
        <f t="shared" ref="H49" si="37">(2+3*H$5)/((1+H$5)*(3+$B48))</f>
        <v>0.50247524752475248</v>
      </c>
      <c r="I49" s="12">
        <f t="shared" ref="I49" si="38">(2+3*I$5)/((1+I$5)*(3+$B48))</f>
        <v>0.50490196078431371</v>
      </c>
      <c r="J49" s="12">
        <f t="shared" ref="J49" si="39">(2+3*J$5)/((1+J$5)*(3+$B48))</f>
        <v>0.50728155339805825</v>
      </c>
      <c r="K49" s="12">
        <f t="shared" ref="K49" si="40">(2+3*K$5)/((1+K$5)*(3+$B48))</f>
        <v>0.51190476190476186</v>
      </c>
      <c r="L49" s="12">
        <f t="shared" ref="L49" si="41">(2+3*L$5)/((1+L$5)*(3+$B48))</f>
        <v>0.51635514018691586</v>
      </c>
      <c r="M49" s="12">
        <f t="shared" ref="M49" si="42">(2+3*M$5)/((1+M$5)*(3+$B48))</f>
        <v>0.5227272727272726</v>
      </c>
      <c r="N49" s="12">
        <f t="shared" ref="N49" si="43">(2+3*N$5)/((1+N$5)*(3+$B48))</f>
        <v>0.52678571428571419</v>
      </c>
      <c r="O49" s="12">
        <f t="shared" ref="O49" si="44">(2+3*O$5)/((1+O$5)*(3+$B48))</f>
        <v>0.53070175438596479</v>
      </c>
      <c r="P49" s="12">
        <f t="shared" ref="P49" si="45">(2+3*P$5)/((1+P$5)*(3+$B48))</f>
        <v>0.53448275862068972</v>
      </c>
      <c r="Q49" s="12">
        <f t="shared" ref="Q49" si="46">(2+3*Q$5)/((1+Q$5)*(3+$B48))</f>
        <v>0.5399159663865547</v>
      </c>
      <c r="R49" s="12">
        <f t="shared" ref="R49" si="47">(2+3*R$5)/((1+R$5)*(3+$B48))</f>
        <v>0.54338842975206614</v>
      </c>
      <c r="S49" s="12">
        <f t="shared" ref="S49" si="48">(2+3*S$5)/((1+S$5)*(3+$B48))</f>
        <v>0.5467479674796748</v>
      </c>
      <c r="T49" s="12">
        <f t="shared" ref="T49" si="49">(2+3*T$5)/((1+T$5)*(3+$B48))</f>
        <v>0.55000000000000004</v>
      </c>
      <c r="U49" s="12">
        <f t="shared" ref="U49" si="50">(2+3*U$5)/((1+U$5)*(3+$B48))</f>
        <v>0.55314960629921262</v>
      </c>
      <c r="V49" s="12">
        <f t="shared" ref="V49" si="51">(2+3*V$5)/((1+V$5)*(3+$B48))</f>
        <v>0.55769230769230771</v>
      </c>
      <c r="W49" s="12">
        <f t="shared" ref="W49" si="52">(2+3*W$5)/((1+W$5)*(3+$B48))</f>
        <v>0.56481481481481477</v>
      </c>
      <c r="X49" s="12">
        <f t="shared" ref="X49" si="53">(2+3*X$5)/((1+X$5)*(3+$B48))</f>
        <v>0.57142857142857151</v>
      </c>
      <c r="Y49" s="12">
        <f t="shared" ref="Y49" si="54">(2+3*Y$5)/((1+Y$5)*(3+$B48))</f>
        <v>0.573943661971831</v>
      </c>
      <c r="Z49" s="12">
        <f t="shared" ref="Z49" si="55">(2+3*Z$5)/((1+Z$5)*(3+$B48))</f>
        <v>0.58333333333333337</v>
      </c>
      <c r="AA49" s="12">
        <f t="shared" ref="AA49" si="56">(2+3*AA$5)/((1+AA$5)*(3+$B48))</f>
        <v>0.59374999999999989</v>
      </c>
      <c r="AB49" s="12">
        <f t="shared" ref="AB49" si="57">(2+3*AB$5)/((1+AB$5)*(3+$B48))</f>
        <v>0.59662576687116575</v>
      </c>
      <c r="AC49" s="12">
        <f t="shared" ref="AC49" si="58">(2+3*AC$5)/((1+AC$5)*(3+$B48))</f>
        <v>0.6029411764705882</v>
      </c>
      <c r="AD49" s="12">
        <f t="shared" ref="AD49" si="59">(2+3*AD$5)/((1+AD$5)*(3+$B48))</f>
        <v>0.61111111111111116</v>
      </c>
      <c r="AE49" s="12">
        <f t="shared" ref="AE49" si="60">(2+3*AE$5)/((1+AE$5)*(3+$B48))</f>
        <v>0.61924686192468625</v>
      </c>
      <c r="AF49" s="12">
        <f t="shared" ref="AF49" si="61">(2+3*AF$5)/((1+AF$5)*(3+$B48))</f>
        <v>0.6204663212435233</v>
      </c>
      <c r="AG49" s="12">
        <f t="shared" ref="AG49" si="62">(2+3*AG$5)/((1+AG$5)*(3+$B48))</f>
        <v>0.62113402061855671</v>
      </c>
      <c r="AH49" s="12">
        <f t="shared" ref="AH49" si="63">(2+3*AH$5)/((1+AH$5)*(3+$B48))</f>
        <v>0.625</v>
      </c>
      <c r="AI49" s="12">
        <f t="shared" ref="AI49" si="64">(2+3*AI$5)/((1+AI$5)*(3+$B48))</f>
        <v>0.64073426573426562</v>
      </c>
      <c r="AJ49" s="12">
        <f t="shared" ref="AJ49" si="65">(2+3*AJ$5)/((1+AJ$5)*(3+$B48))</f>
        <v>0.65</v>
      </c>
      <c r="AK49" s="12">
        <f t="shared" ref="AK49" si="66">(2+3*AK$5)/((1+AK$5)*(3+$B48))</f>
        <v>0.65909090909090906</v>
      </c>
      <c r="AL49" s="12">
        <f t="shared" ref="AL49" si="67">(2+3*AL$5)/((1+AL$5)*(3+$B48))</f>
        <v>0.66666666666666663</v>
      </c>
      <c r="AM49" s="12">
        <f t="shared" ref="AM49" si="68">(2+3*AM$5)/((1+AM$5)*(3+$B48))</f>
        <v>0.6785714285714286</v>
      </c>
      <c r="AN49" s="12">
        <f t="shared" ref="AN49" si="69">(2+3*AN$5)/((1+AN$5)*(3+$B48))</f>
        <v>0.6875</v>
      </c>
      <c r="AO49" s="12">
        <f t="shared" ref="AO49" si="70">(2+3*AO$5)/((1+AO$5)*(3+$B48))</f>
        <v>0.72727272727272729</v>
      </c>
    </row>
    <row r="50" spans="1:41" x14ac:dyDescent="0.35">
      <c r="A50" s="1"/>
      <c r="B50" s="3"/>
      <c r="D50" s="1" t="s">
        <v>32</v>
      </c>
      <c r="E50" s="20">
        <f>E$5/(1+E$5)*(1-E49)^$B48*(1-3*(1-E49)/(1+1/($B48+E$5*$B48))+3*(1-E49)^2/(1+2/($B48+E$5*$B48))-(1-E49)^3/(1+3/($B48+E$5*$B48)))/$B49</f>
        <v>0.59140955574426057</v>
      </c>
      <c r="G50" s="20">
        <f>G$5/(1+G$5)*(1-G49)^$B48*(1-3*(1-G49)/(1+1/($B48+G$5*$B48))+3*(1-G49)^2/(1+2/($B48+G$5*$B48))-(1-G49)^3/(1+3/($B48+G$5*$B48)))/$B49</f>
        <v>2.2218605454149798E-4</v>
      </c>
      <c r="H50" s="20">
        <f t="shared" ref="H50" si="71">H$5/(1+H$5)*(1-H49)^$B48*(1-3*(1-H49)/(1+1/($B48+H$5*$B48))+3*(1-H49)^2/(1+2/($B48+H$5*$B48))-(1-H49)^3/(1+3/($B48+H$5*$B48)))/$B49</f>
        <v>2.1865585826751199E-2</v>
      </c>
      <c r="I50" s="20">
        <f t="shared" ref="I50" si="72">I$5/(1+I$5)*(1-I49)^$B48*(1-3*(1-I49)/(1+1/($B48+I$5*$B48))+3*(1-I49)^2/(1+2/($B48+I$5*$B48))-(1-I49)^3/(1+3/($B48+I$5*$B48)))/$B49</f>
        <v>4.3037740438615982E-2</v>
      </c>
      <c r="J50" s="20">
        <f t="shared" ref="J50" si="73">J$5/(1+J$5)*(1-J49)^$B48*(1-3*(1-J49)/(1+1/($B48+J$5*$B48))+3*(1-J49)^2/(1+2/($B48+J$5*$B48))-(1-J49)^3/(1+3/($B48+J$5*$B48)))/$B49</f>
        <v>6.3545085053720793E-2</v>
      </c>
      <c r="K50" s="20">
        <f t="shared" ref="K50" si="74">K$5/(1+K$5)*(1-K49)^$B48*(1-3*(1-K49)/(1+1/($B48+K$5*$B48))+3*(1-K49)^2/(1+2/($B48+K$5*$B48))-(1-K49)^3/(1+3/($B48+K$5*$B48)))/$B49</f>
        <v>0.10267267494673404</v>
      </c>
      <c r="L50" s="20">
        <f t="shared" ref="L50" si="75">L$5/(1+L$5)*(1-L49)^$B48*(1-3*(1-L49)/(1+1/($B48+L$5*$B48))+3*(1-L49)^2/(1+2/($B48+L$5*$B48))-(1-L49)^3/(1+3/($B48+L$5*$B48)))/$B49</f>
        <v>0.13944987760116376</v>
      </c>
      <c r="M50" s="20">
        <f t="shared" ref="M50" si="76">M$5/(1+M$5)*(1-M49)^$B48*(1-3*(1-M49)/(1+1/($B48+M$5*$B48))+3*(1-M49)^2/(1+2/($B48+M$5*$B48))-(1-M49)^3/(1+3/($B48+M$5*$B48)))/$B49</f>
        <v>0.19060248480163708</v>
      </c>
      <c r="N50" s="20">
        <f t="shared" ref="N50" si="77">N$5/(1+N$5)*(1-N49)^$B48*(1-3*(1-N49)/(1+1/($B48+N$5*$B48))+3*(1-N49)^2/(1+2/($B48+N$5*$B48))-(1-N49)^3/(1+3/($B48+N$5*$B48)))/$B49</f>
        <v>0.22226374428077963</v>
      </c>
      <c r="O50" s="20">
        <f t="shared" ref="O50" si="78">O$5/(1+O$5)*(1-O49)^$B48*(1-3*(1-O49)/(1+1/($B48+O$5*$B48))+3*(1-O49)^2/(1+2/($B48+O$5*$B48))-(1-O49)^3/(1+3/($B48+O$5*$B48)))/$B49</f>
        <v>0.25214122833172464</v>
      </c>
      <c r="P50" s="20">
        <f t="shared" ref="P50" si="79">P$5/(1+P$5)*(1-P49)^$B48*(1-3*(1-P49)/(1+1/($B48+P$5*$B48))+3*(1-P49)^2/(1+2/($B48+P$5*$B48))-(1-P49)^3/(1+3/($B48+P$5*$B48)))/$B49</f>
        <v>0.28036480701599631</v>
      </c>
      <c r="Q50" s="20">
        <f t="shared" ref="Q50" si="80">Q$5/(1+Q$5)*(1-Q49)^$B48*(1-3*(1-Q49)/(1+1/($B48+Q$5*$B48))+3*(1-Q49)^2/(1+2/($B48+Q$5*$B48))-(1-Q49)^3/(1+3/($B48+Q$5*$B48)))/$B49</f>
        <v>0.31985516419881244</v>
      </c>
      <c r="R50" s="20">
        <f t="shared" ref="R50" si="81">R$5/(1+R$5)*(1-R49)^$B48*(1-3*(1-R49)/(1+1/($B48+R$5*$B48))+3*(1-R49)^2/(1+2/($B48+R$5*$B48))-(1-R49)^3/(1+3/($B48+R$5*$B48)))/$B49</f>
        <v>0.34443953112778702</v>
      </c>
      <c r="S50" s="20">
        <f t="shared" ref="S50" si="82">S$5/(1+S$5)*(1-S49)^$B48*(1-3*(1-S49)/(1+1/($B48+S$5*$B48))+3*(1-S49)^2/(1+2/($B48+S$5*$B48))-(1-S49)^3/(1+3/($B48+S$5*$B48)))/$B49</f>
        <v>0.36774139534175376</v>
      </c>
      <c r="T50" s="20">
        <f t="shared" ref="T50" si="83">T$5/(1+T$5)*(1-T49)^$B48*(1-3*(1-T49)/(1+1/($B48+T$5*$B48))+3*(1-T49)^2/(1+2/($B48+T$5*$B48))-(1-T49)^3/(1+3/($B48+T$5*$B48)))/$B49</f>
        <v>0.38984736048265461</v>
      </c>
      <c r="U50" s="20">
        <f t="shared" ref="U50" si="84">U$5/(1+U$5)*(1-U49)^$B48*(1-3*(1-U49)/(1+1/($B48+U$5*$B48))+3*(1-U49)^2/(1+2/($B48+U$5*$B48))-(1-U49)^3/(1+3/($B48+U$5*$B48)))/$B49</f>
        <v>0.41083690031405568</v>
      </c>
      <c r="V50" s="20">
        <f t="shared" ref="V50" si="85">V$5/(1+V$5)*(1-V49)^$B48*(1-3*(1-V49)/(1+1/($B48+V$5*$B48))+3*(1-V49)^2/(1+2/($B48+V$5*$B48))-(1-V49)^3/(1+3/($B48+V$5*$B48)))/$B49</f>
        <v>0.44038606273577846</v>
      </c>
      <c r="W50" s="20">
        <f t="shared" ref="W50" si="86">W$5/(1+W$5)*(1-W49)^$B48*(1-3*(1-W49)/(1+1/($B48+W$5*$B48))+3*(1-W49)^2/(1+2/($B48+W$5*$B48))-(1-W49)^3/(1+3/($B48+W$5*$B48)))/$B49</f>
        <v>0.48500725653574123</v>
      </c>
      <c r="X50" s="20">
        <f t="shared" ref="X50" si="87">X$5/(1+X$5)*(1-X49)^$B48*(1-3*(1-X49)/(1+1/($B48+X$5*$B48))+3*(1-X49)^2/(1+2/($B48+X$5*$B48))-(1-X49)^3/(1+3/($B48+X$5*$B48)))/$B49</f>
        <v>0.52459029375510247</v>
      </c>
      <c r="Y50" s="20">
        <f t="shared" ref="Y50" si="88">Y$5/(1+Y$5)*(1-Y49)^$B48*(1-3*(1-Y49)/(1+1/($B48+Y$5*$B48))+3*(1-Y49)^2/(1+2/($B48+Y$5*$B48))-(1-Y49)^3/(1+3/($B48+Y$5*$B48)))/$B49</f>
        <v>0.53917924622806923</v>
      </c>
      <c r="Z50" s="20">
        <f t="shared" ref="Z50" si="89">Z$5/(1+Z$5)*(1-Z49)^$B48*(1-3*(1-Z49)/(1+1/($B48+Z$5*$B48))+3*(1-Z49)^2/(1+2/($B48+Z$5*$B48))-(1-Z49)^3/(1+3/($B48+Z$5*$B48)))/$B49</f>
        <v>0.59140955574426057</v>
      </c>
      <c r="AA50" s="20">
        <f t="shared" ref="AA50" si="90">AA$5/(1+AA$5)*(1-AA49)^$B48*(1-3*(1-AA49)/(1+1/($B48+AA$5*$B48))+3*(1-AA49)^2/(1+2/($B48+AA$5*$B48))-(1-AA49)^3/(1+3/($B48+AA$5*$B48)))/$B49</f>
        <v>0.64527861123691621</v>
      </c>
      <c r="AB50" s="20">
        <f t="shared" ref="AB50" si="91">AB$5/(1+AB$5)*(1-AB49)^$B48*(1-3*(1-AB49)/(1+1/($B48+AB$5*$B48))+3*(1-AB49)^2/(1+2/($B48+AB$5*$B48))-(1-AB49)^3/(1+3/($B48+AB$5*$B48)))/$B49</f>
        <v>0.65940546070635631</v>
      </c>
      <c r="AC50" s="20">
        <f t="shared" ref="AC50" si="92">AC$5/(1+AC$5)*(1-AC49)^$B48*(1-3*(1-AC49)/(1+1/($B48+AC$5*$B48))+3*(1-AC49)^2/(1+2/($B48+AC$5*$B48))-(1-AC49)^3/(1+3/($B48+AC$5*$B48)))/$B49</f>
        <v>0.68931105735278053</v>
      </c>
      <c r="AD50" s="20">
        <f t="shared" ref="AD50" si="93">AD$5/(1+AD$5)*(1-AD49)^$B48*(1-3*(1-AD49)/(1+1/($B48+AD$5*$B48))+3*(1-AD49)^2/(1+2/($B48+AD$5*$B48))-(1-AD49)^3/(1+3/($B48+AD$5*$B48)))/$B49</f>
        <v>0.72574318543455685</v>
      </c>
      <c r="AE50" s="20">
        <f t="shared" ref="AE50" si="94">AE$5/(1+AE$5)*(1-AE49)^$B48*(1-3*(1-AE49)/(1+1/($B48+AE$5*$B48))+3*(1-AE49)^2/(1+2/($B48+AE$5*$B48))-(1-AE49)^3/(1+3/($B48+AE$5*$B48)))/$B49</f>
        <v>0.75953093950138639</v>
      </c>
      <c r="AF50" s="20">
        <f t="shared" ref="AF50" si="95">AF$5/(1+AF$5)*(1-AF49)^$B48*(1-3*(1-AF49)/(1+1/($B48+AF$5*$B48))+3*(1-AF49)^2/(1+2/($B48+AF$5*$B48))-(1-AF49)^3/(1+3/($B48+AF$5*$B48)))/$B49</f>
        <v>0.76438350457405435</v>
      </c>
      <c r="AG50" s="20">
        <f t="shared" ref="AG50" si="96">AG$5/(1+AG$5)*(1-AG49)^$B48*(1-3*(1-AG49)/(1+1/($B48+AG$5*$B48))+3*(1-AG49)^2/(1+2/($B48+AG$5*$B48))-(1-AG49)^3/(1+3/($B48+AG$5*$B48)))/$B49</f>
        <v>0.76701722331197275</v>
      </c>
      <c r="AH50" s="20">
        <f t="shared" ref="AH50" si="97">AH$5/(1+AH$5)*(1-AH49)^$B48*(1-3*(1-AH49)/(1+1/($B48+AH$5*$B48))+3*(1-AH49)^2/(1+2/($B48+AH$5*$B48))-(1-AH49)^3/(1+3/($B48+AH$5*$B48)))/$B49</f>
        <v>0.78194444444444433</v>
      </c>
      <c r="AI50" s="20">
        <f t="shared" ref="AI50" si="98">AI$5/(1+AI$5)*(1-AI49)^$B48*(1-3*(1-AI49)/(1+1/($B48+AI$5*$B48))+3*(1-AI49)^2/(1+2/($B48+AI$5*$B48))-(1-AI49)^3/(1+3/($B48+AI$5*$B48)))/$B49</f>
        <v>0.83711170385341027</v>
      </c>
      <c r="AJ50" s="20">
        <f t="shared" ref="AJ50" si="99">AJ$5/(1+AJ$5)*(1-AJ49)^$B48*(1-3*(1-AJ49)/(1+1/($B48+AJ$5*$B48))+3*(1-AJ49)^2/(1+2/($B48+AJ$5*$B48))-(1-AJ49)^3/(1+3/($B48+AJ$5*$B48)))/$B49</f>
        <v>0.86549225589225598</v>
      </c>
      <c r="AK50" s="20">
        <f t="shared" ref="AK50" si="100">AK$5/(1+AK$5)*(1-AK49)^$B48*(1-3*(1-AK49)/(1+1/($B48+AK$5*$B48))+3*(1-AK49)^2/(1+2/($B48+AK$5*$B48))-(1-AK49)^3/(1+3/($B48+AK$5*$B48)))/$B49</f>
        <v>0.89045721490314167</v>
      </c>
      <c r="AL50" s="20">
        <f t="shared" ref="AL50" si="101">AL$5/(1+AL$5)*(1-AL49)^$B48*(1-3*(1-AL49)/(1+1/($B48+AL$5*$B48))+3*(1-AL49)^2/(1+2/($B48+AL$5*$B48))-(1-AL49)^3/(1+3/($B48+AL$5*$B48)))/$B49</f>
        <v>0.90912970583752484</v>
      </c>
      <c r="AM50" s="20">
        <f t="shared" ref="AM50" si="102">AM$5/(1+AM$5)*(1-AM49)^$B48*(1-3*(1-AM49)/(1+1/($B48+AM$5*$B48))+3*(1-AM49)^2/(1+2/($B48+AM$5*$B48))-(1-AM49)^3/(1+3/($B48+AM$5*$B48)))/$B49</f>
        <v>0.93465815040159039</v>
      </c>
      <c r="AN50" s="20">
        <f t="shared" ref="AN50" si="103">AN$5/(1+AN$5)*(1-AN49)^$B48*(1-3*(1-AN49)/(1+1/($B48+AN$5*$B48))+3*(1-AN49)^2/(1+2/($B48+AN$5*$B48))-(1-AN49)^3/(1+3/($B48+AN$5*$B48)))/$B49</f>
        <v>0.95083085317460325</v>
      </c>
      <c r="AO50" s="20">
        <f t="shared" ref="AO50" si="104">AO$5/(1+AO$5)*(1-AO49)^$B48*(1-3*(1-AO49)/(1+1/($B48+AO$5*$B48))+3*(1-AO49)^2/(1+2/($B48+AO$5*$B48))-(1-AO49)^3/(1+3/($B48+AO$5*$B48)))/$B49</f>
        <v>0.99408063344952868</v>
      </c>
    </row>
    <row r="51" spans="1:41" x14ac:dyDescent="0.35">
      <c r="A51" s="1" t="s">
        <v>44</v>
      </c>
      <c r="B51">
        <v>2</v>
      </c>
      <c r="D51" s="16" t="s">
        <v>55</v>
      </c>
    </row>
    <row r="52" spans="1:41" x14ac:dyDescent="0.35">
      <c r="A52" s="1" t="s">
        <v>47</v>
      </c>
      <c r="B52">
        <f>(B51/(3+B51))^B51*(3/(3+B51))^3</f>
        <v>3.4560000000000007E-2</v>
      </c>
      <c r="D52" s="1" t="s">
        <v>22</v>
      </c>
      <c r="E52" s="12">
        <f>(2+3*E$5)/((1+E$5)*(3+$B51))</f>
        <v>0.46666666666666667</v>
      </c>
      <c r="F52" s="12"/>
      <c r="G52" s="12">
        <f>(2+3*G$5)/((1+G$5)*(3+$B51))</f>
        <v>0.40001999800020005</v>
      </c>
      <c r="H52" s="12">
        <f t="shared" ref="H52" si="105">(2+3*H$5)/((1+H$5)*(3+$B51))</f>
        <v>0.40198019801980195</v>
      </c>
      <c r="I52" s="12">
        <f t="shared" ref="I52" si="106">(2+3*I$5)/((1+I$5)*(3+$B51))</f>
        <v>0.40392156862745104</v>
      </c>
      <c r="J52" s="12">
        <f t="shared" ref="J52" si="107">(2+3*J$5)/((1+J$5)*(3+$B51))</f>
        <v>0.40582524271844655</v>
      </c>
      <c r="K52" s="12">
        <f t="shared" ref="K52" si="108">(2+3*K$5)/((1+K$5)*(3+$B51))</f>
        <v>0.40952380952380951</v>
      </c>
      <c r="L52" s="12">
        <f t="shared" ref="L52" si="109">(2+3*L$5)/((1+L$5)*(3+$B51))</f>
        <v>0.41308411214953267</v>
      </c>
      <c r="M52" s="12">
        <f t="shared" ref="M52" si="110">(2+3*M$5)/((1+M$5)*(3+$B51))</f>
        <v>0.41818181818181815</v>
      </c>
      <c r="N52" s="12">
        <f t="shared" ref="N52" si="111">(2+3*N$5)/((1+N$5)*(3+$B51))</f>
        <v>0.42142857142857137</v>
      </c>
      <c r="O52" s="12">
        <f t="shared" ref="O52" si="112">(2+3*O$5)/((1+O$5)*(3+$B51))</f>
        <v>0.42456140350877186</v>
      </c>
      <c r="P52" s="12">
        <f t="shared" ref="P52" si="113">(2+3*P$5)/((1+P$5)*(3+$B51))</f>
        <v>0.42758620689655175</v>
      </c>
      <c r="Q52" s="12">
        <f t="shared" ref="Q52" si="114">(2+3*Q$5)/((1+Q$5)*(3+$B51))</f>
        <v>0.43193277310924377</v>
      </c>
      <c r="R52" s="12">
        <f t="shared" ref="R52" si="115">(2+3*R$5)/((1+R$5)*(3+$B51))</f>
        <v>0.43471074380165287</v>
      </c>
      <c r="S52" s="12">
        <f t="shared" ref="S52" si="116">(2+3*S$5)/((1+S$5)*(3+$B51))</f>
        <v>0.43739837398373982</v>
      </c>
      <c r="T52" s="12">
        <f t="shared" ref="T52" si="117">(2+3*T$5)/((1+T$5)*(3+$B51))</f>
        <v>0.44</v>
      </c>
      <c r="U52" s="12">
        <f t="shared" ref="U52" si="118">(2+3*U$5)/((1+U$5)*(3+$B51))</f>
        <v>0.44251968503937011</v>
      </c>
      <c r="V52" s="12">
        <f t="shared" ref="V52" si="119">(2+3*V$5)/((1+V$5)*(3+$B51))</f>
        <v>0.44615384615384612</v>
      </c>
      <c r="W52" s="12">
        <f t="shared" ref="W52" si="120">(2+3*W$5)/((1+W$5)*(3+$B51))</f>
        <v>0.45185185185185184</v>
      </c>
      <c r="X52" s="12">
        <f t="shared" ref="X52" si="121">(2+3*X$5)/((1+X$5)*(3+$B51))</f>
        <v>0.45714285714285718</v>
      </c>
      <c r="Y52" s="12">
        <f t="shared" ref="Y52" si="122">(2+3*Y$5)/((1+Y$5)*(3+$B51))</f>
        <v>0.45915492957746479</v>
      </c>
      <c r="Z52" s="12">
        <f t="shared" ref="Z52" si="123">(2+3*Z$5)/((1+Z$5)*(3+$B51))</f>
        <v>0.46666666666666667</v>
      </c>
      <c r="AA52" s="12">
        <f t="shared" ref="AA52" si="124">(2+3*AA$5)/((1+AA$5)*(3+$B51))</f>
        <v>0.47499999999999998</v>
      </c>
      <c r="AB52" s="12">
        <f t="shared" ref="AB52" si="125">(2+3*AB$5)/((1+AB$5)*(3+$B51))</f>
        <v>0.47730061349693259</v>
      </c>
      <c r="AC52" s="12">
        <f t="shared" ref="AC52" si="126">(2+3*AC$5)/((1+AC$5)*(3+$B51))</f>
        <v>0.48235294117647054</v>
      </c>
      <c r="AD52" s="12">
        <f t="shared" ref="AD52" si="127">(2+3*AD$5)/((1+AD$5)*(3+$B51))</f>
        <v>0.48888888888888893</v>
      </c>
      <c r="AE52" s="12">
        <f t="shared" ref="AE52" si="128">(2+3*AE$5)/((1+AE$5)*(3+$B51))</f>
        <v>0.4953974895397491</v>
      </c>
      <c r="AF52" s="12">
        <f t="shared" ref="AF52" si="129">(2+3*AF$5)/((1+AF$5)*(3+$B51))</f>
        <v>0.49637305699481865</v>
      </c>
      <c r="AG52" s="12">
        <f t="shared" ref="AG52" si="130">(2+3*AG$5)/((1+AG$5)*(3+$B51))</f>
        <v>0.49690721649484543</v>
      </c>
      <c r="AH52" s="12">
        <f t="shared" ref="AH52" si="131">(2+3*AH$5)/((1+AH$5)*(3+$B51))</f>
        <v>0.5</v>
      </c>
      <c r="AI52" s="12">
        <f t="shared" ref="AI52" si="132">(2+3*AI$5)/((1+AI$5)*(3+$B51))</f>
        <v>0.51258741258741247</v>
      </c>
      <c r="AJ52" s="12">
        <f t="shared" ref="AJ52" si="133">(2+3*AJ$5)/((1+AJ$5)*(3+$B51))</f>
        <v>0.52</v>
      </c>
      <c r="AK52" s="12">
        <f t="shared" ref="AK52" si="134">(2+3*AK$5)/((1+AK$5)*(3+$B51))</f>
        <v>0.52727272727272723</v>
      </c>
      <c r="AL52" s="12">
        <f t="shared" ref="AL52" si="135">(2+3*AL$5)/((1+AL$5)*(3+$B51))</f>
        <v>0.53333333333333333</v>
      </c>
      <c r="AM52" s="12">
        <f t="shared" ref="AM52" si="136">(2+3*AM$5)/((1+AM$5)*(3+$B51))</f>
        <v>0.54285714285714282</v>
      </c>
      <c r="AN52" s="12">
        <f t="shared" ref="AN52" si="137">(2+3*AN$5)/((1+AN$5)*(3+$B51))</f>
        <v>0.55000000000000004</v>
      </c>
      <c r="AO52" s="12">
        <f t="shared" ref="AO52" si="138">(2+3*AO$5)/((1+AO$5)*(3+$B51))</f>
        <v>0.58181818181818179</v>
      </c>
    </row>
    <row r="53" spans="1:41" x14ac:dyDescent="0.35">
      <c r="A53" s="1"/>
      <c r="B53" s="3"/>
      <c r="D53" s="1" t="s">
        <v>32</v>
      </c>
      <c r="E53" s="20">
        <f>E$5/(1+E$5)*(1-E52)^$B51*(1-3*(1-E52)/(1+1/($B51+E$5*$B51))+3*(1-E52)^2/(1+2/($B51+E$5*$B51))-(1-E52)^3/(1+3/($B51+E$5*$B51)))/$B52</f>
        <v>0.64786871919930844</v>
      </c>
      <c r="G53" s="20">
        <f>G$5/(1+G$5)*(1-G52)^$B51*(1-3*(1-G52)/(1+1/($B51+G$5*$B51))+3*(1-G52)^2/(1+2/($B51+G$5*$B51))-(1-G52)^3/(1+3/($B51+G$5*$B51)))/$B52</f>
        <v>2.6411687195735019E-4</v>
      </c>
      <c r="H53" s="20">
        <f t="shared" ref="H53" si="139">H$5/(1+H$5)*(1-H52)^$B51*(1-3*(1-H52)/(1+1/($B51+H$5*$B51))+3*(1-H52)^2/(1+2/($B51+H$5*$B51))-(1-H52)^3/(1+3/($B51+H$5*$B51)))/$B52</f>
        <v>2.5926590583637873E-2</v>
      </c>
      <c r="I53" s="20">
        <f t="shared" ref="I53" si="140">I$5/(1+I$5)*(1-I52)^$B51*(1-3*(1-I52)/(1+1/($B51+I$5*$B51))+3*(1-I52)^2/(1+2/($B51+I$5*$B51))-(1-I52)^3/(1+3/($B51+I$5*$B51)))/$B52</f>
        <v>5.0903917761530082E-2</v>
      </c>
      <c r="J53" s="20">
        <f t="shared" ref="J53" si="141">J$5/(1+J$5)*(1-J52)^$B51*(1-3*(1-J52)/(1+1/($B51+J$5*$B51))+3*(1-J52)^2/(1+2/($B51+J$5*$B51))-(1-J52)^3/(1+3/($B51+J$5*$B51)))/$B52</f>
        <v>7.4976332459325473E-2</v>
      </c>
      <c r="K53" s="20">
        <f t="shared" ref="K53" si="142">K$5/(1+K$5)*(1-K52)^$B51*(1-3*(1-K52)/(1+1/($B51+K$5*$B51))+3*(1-K52)^2/(1+2/($B51+K$5*$B51))-(1-K52)^3/(1+3/($B51+K$5*$B51)))/$B52</f>
        <v>0.12057148092879139</v>
      </c>
      <c r="L53" s="20">
        <f t="shared" ref="L53" si="143">L$5/(1+L$5)*(1-L52)^$B51*(1-3*(1-L52)/(1+1/($B51+L$5*$B51))+3*(1-L52)^2/(1+2/($B51+L$5*$B51))-(1-L52)^3/(1+3/($B51+L$5*$B51)))/$B52</f>
        <v>0.16301967447260365</v>
      </c>
      <c r="M53" s="20">
        <f t="shared" ref="M53" si="144">M$5/(1+M$5)*(1-M52)^$B51*(1-3*(1-M52)/(1+1/($B51+M$5*$B51))+3*(1-M52)^2/(1+2/($B51+M$5*$B51))-(1-M52)^3/(1+3/($B51+M$5*$B51)))/$B52</f>
        <v>0.22138468856589189</v>
      </c>
      <c r="N53" s="20">
        <f t="shared" ref="N53" si="145">N$5/(1+N$5)*(1-N52)^$B51*(1-3*(1-N52)/(1+1/($B51+N$5*$B51))+3*(1-N52)^2/(1+2/($B51+N$5*$B51))-(1-N52)^3/(1+3/($B51+N$5*$B51)))/$B52</f>
        <v>0.2571060157108927</v>
      </c>
      <c r="O53" s="20">
        <f t="shared" ref="O53" si="146">O$5/(1+O$5)*(1-O52)^$B51*(1-3*(1-O52)/(1+1/($B51+O$5*$B51))+3*(1-O52)^2/(1+2/($B51+O$5*$B51))-(1-O52)^3/(1+3/($B51+O$5*$B51)))/$B52</f>
        <v>0.29052404040562957</v>
      </c>
      <c r="P53" s="20">
        <f t="shared" ref="P53" si="147">P$5/(1+P$5)*(1-P52)^$B51*(1-3*(1-P52)/(1+1/($B51+P$5*$B51))+3*(1-P52)^2/(1+2/($B51+P$5*$B51))-(1-P52)^3/(1+3/($B51+P$5*$B51)))/$B52</f>
        <v>0.32182718179845193</v>
      </c>
      <c r="Q53" s="20">
        <f t="shared" ref="Q53" si="148">Q$5/(1+Q$5)*(1-Q52)^$B51*(1-3*(1-Q52)/(1+1/($B51+Q$5*$B51))+3*(1-Q52)^2/(1+2/($B51+Q$5*$B51))-(1-Q52)^3/(1+3/($B51+Q$5*$B51)))/$B52</f>
        <v>0.36518365297018407</v>
      </c>
      <c r="R53" s="20">
        <f t="shared" ref="R53" si="149">R$5/(1+R$5)*(1-R52)^$B51*(1-3*(1-R52)/(1+1/($B51+R$5*$B51))+3*(1-R52)^2/(1+2/($B51+R$5*$B51))-(1-R52)^3/(1+3/($B51+R$5*$B51)))/$B52</f>
        <v>0.39190763143354551</v>
      </c>
      <c r="S53" s="20">
        <f t="shared" ref="S53" si="150">S$5/(1+S$5)*(1-S52)^$B51*(1-3*(1-S52)/(1+1/($B51+S$5*$B51))+3*(1-S52)^2/(1+2/($B51+S$5*$B51))-(1-S52)^3/(1+3/($B51+S$5*$B51)))/$B52</f>
        <v>0.41704366870195292</v>
      </c>
      <c r="T53" s="20">
        <f t="shared" ref="T53" si="151">T$5/(1+T$5)*(1-T52)^$B51*(1-3*(1-T52)/(1+1/($B51+T$5*$B51))+3*(1-T52)^2/(1+2/($B51+T$5*$B51))-(1-T52)^3/(1+3/($B51+T$5*$B51)))/$B52</f>
        <v>0.44071182940516251</v>
      </c>
      <c r="U53" s="20">
        <f t="shared" ref="U53" si="152">U$5/(1+U$5)*(1-U52)^$B51*(1-3*(1-U52)/(1+1/($B51+U$5*$B51))+3*(1-U52)^2/(1+2/($B51+U$5*$B51))-(1-U52)^3/(1+3/($B51+U$5*$B51)))/$B52</f>
        <v>0.46302125703980151</v>
      </c>
      <c r="V53" s="20">
        <f t="shared" ref="V53" si="153">V$5/(1+V$5)*(1-V52)^$B51*(1-3*(1-V52)/(1+1/($B51+V$5*$B51))+3*(1-V52)^2/(1+2/($B51+V$5*$B51))-(1-V52)^3/(1+3/($B51+V$5*$B51)))/$B52</f>
        <v>0.49415274033216072</v>
      </c>
      <c r="W53" s="20">
        <f t="shared" ref="W53" si="154">W$5/(1+W$5)*(1-W52)^$B51*(1-3*(1-W52)/(1+1/($B51+W$5*$B51))+3*(1-W52)^2/(1+2/($B51+W$5*$B51))-(1-W52)^3/(1+3/($B51+W$5*$B51)))/$B52</f>
        <v>0.54053314306402001</v>
      </c>
      <c r="X53" s="20">
        <f t="shared" ref="X53" si="155">X$5/(1+X$5)*(1-X52)^$B51*(1-3*(1-X52)/(1+1/($B51+X$5*$B51))+3*(1-X52)^2/(1+2/($B51+X$5*$B51))-(1-X52)^3/(1+3/($B51+X$5*$B51)))/$B52</f>
        <v>0.5810170604886169</v>
      </c>
      <c r="Y53" s="20">
        <f t="shared" ref="Y53" si="156">Y$5/(1+Y$5)*(1-Y52)^$B51*(1-3*(1-Y52)/(1+1/($B51+Y$5*$B51))+3*(1-Y52)^2/(1+2/($B51+Y$5*$B51))-(1-Y52)^3/(1+3/($B51+Y$5*$B51)))/$B52</f>
        <v>0.59577596697997026</v>
      </c>
      <c r="Z53" s="20">
        <f t="shared" ref="Z53" si="157">Z$5/(1+Z$5)*(1-Z52)^$B51*(1-3*(1-Z52)/(1+1/($B51+Z$5*$B51))+3*(1-Z52)^2/(1+2/($B51+Z$5*$B51))-(1-Z52)^3/(1+3/($B51+Z$5*$B51)))/$B52</f>
        <v>0.64786871919930844</v>
      </c>
      <c r="AA53" s="20">
        <f t="shared" ref="AA53" si="158">AA$5/(1+AA$5)*(1-AA52)^$B51*(1-3*(1-AA52)/(1+1/($B51+AA$5*$B51))+3*(1-AA52)^2/(1+2/($B51+AA$5*$B51))-(1-AA52)^3/(1+3/($B51+AA$5*$B51)))/$B52</f>
        <v>0.7003096208974674</v>
      </c>
      <c r="AB53" s="20">
        <f t="shared" ref="AB53" si="159">AB$5/(1+AB$5)*(1-AB52)^$B51*(1-3*(1-AB52)/(1+1/($B51+AB$5*$B51))+3*(1-AB52)^2/(1+2/($B51+AB$5*$B51))-(1-AB52)^3/(1+3/($B51+AB$5*$B51)))/$B52</f>
        <v>0.71383352526278754</v>
      </c>
      <c r="AC53" s="20">
        <f t="shared" ref="AC53" si="160">AC$5/(1+AC$5)*(1-AC52)^$B51*(1-3*(1-AC52)/(1+1/($B51+AC$5*$B51))+3*(1-AC52)^2/(1+2/($B51+AC$5*$B51))-(1-AC52)^3/(1+3/($B51+AC$5*$B51)))/$B52</f>
        <v>0.74213372864121141</v>
      </c>
      <c r="AD53" s="20">
        <f t="shared" ref="AD53" si="161">AD$5/(1+AD$5)*(1-AD52)^$B51*(1-3*(1-AD52)/(1+1/($B51+AD$5*$B51))+3*(1-AD52)^2/(1+2/($B51+AD$5*$B51))-(1-AD52)^3/(1+3/($B51+AD$5*$B51)))/$B52</f>
        <v>0.77597851362295533</v>
      </c>
      <c r="AE53" s="20">
        <f t="shared" ref="AE53" si="162">AE$5/(1+AE$5)*(1-AE52)^$B51*(1-3*(1-AE52)/(1+1/($B51+AE$5*$B51))+3*(1-AE52)^2/(1+2/($B51+AE$5*$B51))-(1-AE52)^3/(1+3/($B51+AE$5*$B51)))/$B52</f>
        <v>0.806707623466832</v>
      </c>
      <c r="AF53" s="20">
        <f t="shared" ref="AF53" si="163">AF$5/(1+AF$5)*(1-AF52)^$B51*(1-3*(1-AF52)/(1+1/($B51+AF$5*$B51))+3*(1-AF52)^2/(1+2/($B51+AF$5*$B51))-(1-AF52)^3/(1+3/($B51+AF$5*$B51)))/$B52</f>
        <v>0.81106616195435111</v>
      </c>
      <c r="AG53" s="20">
        <f t="shared" ref="AG53" si="164">AG$5/(1+AG$5)*(1-AG52)^$B51*(1-3*(1-AG52)/(1+1/($B51+AG$5*$B51))+3*(1-AG52)^2/(1+2/($B51+AG$5*$B51))-(1-AG52)^3/(1+3/($B51+AG$5*$B51)))/$B52</f>
        <v>0.81342582061186297</v>
      </c>
      <c r="AH53" s="20">
        <f t="shared" ref="AH53" si="165">AH$5/(1+AH$5)*(1-AH52)^$B51*(1-3*(1-AH52)/(1+1/($B51+AH$5*$B51))+3*(1-AH52)^2/(1+2/($B51+AH$5*$B51))-(1-AH52)^3/(1+3/($B51+AH$5*$B51)))/$B52</f>
        <v>0.82671957671957674</v>
      </c>
      <c r="AI53" s="20">
        <f t="shared" ref="AI53" si="166">AI$5/(1+AI$5)*(1-AI52)^$B51*(1-3*(1-AI52)/(1+1/($B51+AI$5*$B51))+3*(1-AI52)^2/(1+2/($B51+AI$5*$B51))-(1-AI52)^3/(1+3/($B51+AI$5*$B51)))/$B52</f>
        <v>0.87459353305210674</v>
      </c>
      <c r="AJ53" s="20">
        <f t="shared" ref="AJ53" si="167">AJ$5/(1+AJ$5)*(1-AJ52)^$B51*(1-3*(1-AJ52)/(1+1/($B51+AJ$5*$B51))+3*(1-AJ52)^2/(1+2/($B51+AJ$5*$B51))-(1-AJ52)^3/(1+3/($B51+AJ$5*$B51)))/$B52</f>
        <v>0.8983771428571431</v>
      </c>
      <c r="AK53" s="20">
        <f t="shared" ref="AK53" si="168">AK$5/(1+AK$5)*(1-AK52)^$B51*(1-3*(1-AK52)/(1+1/($B51+AK$5*$B51))+3*(1-AK52)^2/(1+2/($B51+AK$5*$B51))-(1-AK52)^3/(1+3/($B51+AK$5*$B51)))/$B52</f>
        <v>0.91876352406210093</v>
      </c>
      <c r="AL53" s="20">
        <f t="shared" ref="AL53" si="169">AL$5/(1+AL$5)*(1-AL52)^$B51*(1-3*(1-AL52)/(1+1/($B51+AL$5*$B51))+3*(1-AL52)^2/(1+2/($B51+AL$5*$B51))-(1-AL52)^3/(1+3/($B51+AL$5*$B51)))/$B52</f>
        <v>0.93365044285254617</v>
      </c>
      <c r="AM53" s="20">
        <f t="shared" ref="AM53" si="170">AM$5/(1+AM$5)*(1-AM52)^$B51*(1-3*(1-AM52)/(1+1/($B51+AM$5*$B51))+3*(1-AM52)^2/(1+2/($B51+AM$5*$B51))-(1-AM52)^3/(1+3/($B51+AM$5*$B51)))/$B52</f>
        <v>0.95344165092880862</v>
      </c>
      <c r="AN53" s="20">
        <f t="shared" ref="AN53" si="171">AN$5/(1+AN$5)*(1-AN52)^$B51*(1-3*(1-AN52)/(1+1/($B51+AN$5*$B51))+3*(1-AN52)^2/(1+2/($B51+AN$5*$B51))-(1-AN52)^3/(1+3/($B51+AN$5*$B51)))/$B52</f>
        <v>0.96559836647727237</v>
      </c>
      <c r="AO53" s="20">
        <f t="shared" ref="AO53" si="172">AO$5/(1+AO$5)*(1-AO52)^$B51*(1-3*(1-AO52)/(1+1/($B51+AO$5*$B51))+3*(1-AO52)^2/(1+2/($B51+AO$5*$B51))-(1-AO52)^3/(1+3/($B51+AO$5*$B51)))/$B52</f>
        <v>0.99616552911580514</v>
      </c>
    </row>
    <row r="54" spans="1:41" x14ac:dyDescent="0.35">
      <c r="A54" s="1" t="s">
        <v>44</v>
      </c>
      <c r="B54">
        <v>3</v>
      </c>
      <c r="D54" s="16" t="s">
        <v>56</v>
      </c>
    </row>
    <row r="55" spans="1:41" x14ac:dyDescent="0.35">
      <c r="A55" s="1" t="s">
        <v>47</v>
      </c>
      <c r="B55">
        <f>(B54/(3+B54))^B54*(3/(3+B54))^3</f>
        <v>1.5625E-2</v>
      </c>
      <c r="D55" s="1" t="s">
        <v>22</v>
      </c>
      <c r="E55" s="12">
        <f>(2+3*E$5)/((1+E$5)*(3+$B54))</f>
        <v>0.3888888888888889</v>
      </c>
      <c r="F55" s="12"/>
      <c r="G55" s="12">
        <f>(2+3*G$5)/((1+G$5)*(3+$B54))</f>
        <v>0.33334999833349999</v>
      </c>
      <c r="H55" s="12">
        <f t="shared" ref="H55" si="173">(2+3*H$5)/((1+H$5)*(3+$B54))</f>
        <v>0.33498349834983493</v>
      </c>
      <c r="I55" s="12">
        <f t="shared" ref="I55" si="174">(2+3*I$5)/((1+I$5)*(3+$B54))</f>
        <v>0.33660130718954251</v>
      </c>
      <c r="J55" s="12">
        <f t="shared" ref="J55" si="175">(2+3*J$5)/((1+J$5)*(3+$B54))</f>
        <v>0.33818770226537215</v>
      </c>
      <c r="K55" s="12">
        <f t="shared" ref="K55" si="176">(2+3*K$5)/((1+K$5)*(3+$B54))</f>
        <v>0.34126984126984122</v>
      </c>
      <c r="L55" s="12">
        <f t="shared" ref="L55" si="177">(2+3*L$5)/((1+L$5)*(3+$B54))</f>
        <v>0.34423676012461057</v>
      </c>
      <c r="M55" s="12">
        <f t="shared" ref="M55" si="178">(2+3*M$5)/((1+M$5)*(3+$B54))</f>
        <v>0.34848484848484845</v>
      </c>
      <c r="N55" s="12">
        <f t="shared" ref="N55" si="179">(2+3*N$5)/((1+N$5)*(3+$B54))</f>
        <v>0.35119047619047616</v>
      </c>
      <c r="O55" s="12">
        <f t="shared" ref="O55" si="180">(2+3*O$5)/((1+O$5)*(3+$B54))</f>
        <v>0.35380116959064323</v>
      </c>
      <c r="P55" s="12">
        <f t="shared" ref="P55" si="181">(2+3*P$5)/((1+P$5)*(3+$B54))</f>
        <v>0.35632183908045983</v>
      </c>
      <c r="Q55" s="12">
        <f t="shared" ref="Q55" si="182">(2+3*Q$5)/((1+Q$5)*(3+$B54))</f>
        <v>0.35994397759103647</v>
      </c>
      <c r="R55" s="12">
        <f t="shared" ref="R55" si="183">(2+3*R$5)/((1+R$5)*(3+$B54))</f>
        <v>0.36225895316804407</v>
      </c>
      <c r="S55" s="12">
        <f t="shared" ref="S55" si="184">(2+3*S$5)/((1+S$5)*(3+$B54))</f>
        <v>0.36449864498644985</v>
      </c>
      <c r="T55" s="12">
        <f t="shared" ref="T55" si="185">(2+3*T$5)/((1+T$5)*(3+$B54))</f>
        <v>0.36666666666666664</v>
      </c>
      <c r="U55" s="12">
        <f t="shared" ref="U55" si="186">(2+3*U$5)/((1+U$5)*(3+$B54))</f>
        <v>0.3687664041994751</v>
      </c>
      <c r="V55" s="12">
        <f t="shared" ref="V55" si="187">(2+3*V$5)/((1+V$5)*(3+$B54))</f>
        <v>0.37179487179487175</v>
      </c>
      <c r="W55" s="12">
        <f t="shared" ref="W55" si="188">(2+3*W$5)/((1+W$5)*(3+$B54))</f>
        <v>0.37654320987654311</v>
      </c>
      <c r="X55" s="12">
        <f t="shared" ref="X55" si="189">(2+3*X$5)/((1+X$5)*(3+$B54))</f>
        <v>0.38095238095238104</v>
      </c>
      <c r="Y55" s="12">
        <f t="shared" ref="Y55" si="190">(2+3*Y$5)/((1+Y$5)*(3+$B54))</f>
        <v>0.38262910798122063</v>
      </c>
      <c r="Z55" s="12">
        <f t="shared" ref="Z55" si="191">(2+3*Z$5)/((1+Z$5)*(3+$B54))</f>
        <v>0.3888888888888889</v>
      </c>
      <c r="AA55" s="12">
        <f t="shared" ref="AA55" si="192">(2+3*AA$5)/((1+AA$5)*(3+$B54))</f>
        <v>0.39583333333333326</v>
      </c>
      <c r="AB55" s="12">
        <f t="shared" ref="AB55" si="193">(2+3*AB$5)/((1+AB$5)*(3+$B54))</f>
        <v>0.39775051124744382</v>
      </c>
      <c r="AC55" s="12">
        <f t="shared" ref="AC55" si="194">(2+3*AC$5)/((1+AC$5)*(3+$B54))</f>
        <v>0.40196078431372551</v>
      </c>
      <c r="AD55" s="12">
        <f t="shared" ref="AD55" si="195">(2+3*AD$5)/((1+AD$5)*(3+$B54))</f>
        <v>0.40740740740740744</v>
      </c>
      <c r="AE55" s="12">
        <f t="shared" ref="AE55" si="196">(2+3*AE$5)/((1+AE$5)*(3+$B54))</f>
        <v>0.41283124128312421</v>
      </c>
      <c r="AF55" s="12">
        <f t="shared" ref="AF55" si="197">(2+3*AF$5)/((1+AF$5)*(3+$B54))</f>
        <v>0.41364421416234881</v>
      </c>
      <c r="AG55" s="12">
        <f t="shared" ref="AG55" si="198">(2+3*AG$5)/((1+AG$5)*(3+$B54))</f>
        <v>0.41408934707903783</v>
      </c>
      <c r="AH55" s="12">
        <f t="shared" ref="AH55" si="199">(2+3*AH$5)/((1+AH$5)*(3+$B54))</f>
        <v>0.41666666666666669</v>
      </c>
      <c r="AI55" s="12">
        <f t="shared" ref="AI55" si="200">(2+3*AI$5)/((1+AI$5)*(3+$B54))</f>
        <v>0.4271561771561771</v>
      </c>
      <c r="AJ55" s="12">
        <f t="shared" ref="AJ55" si="201">(2+3*AJ$5)/((1+AJ$5)*(3+$B54))</f>
        <v>0.43333333333333335</v>
      </c>
      <c r="AK55" s="12">
        <f t="shared" ref="AK55" si="202">(2+3*AK$5)/((1+AK$5)*(3+$B54))</f>
        <v>0.43939393939393939</v>
      </c>
      <c r="AL55" s="12">
        <f t="shared" ref="AL55" si="203">(2+3*AL$5)/((1+AL$5)*(3+$B54))</f>
        <v>0.44444444444444442</v>
      </c>
      <c r="AM55" s="12">
        <f t="shared" ref="AM55" si="204">(2+3*AM$5)/((1+AM$5)*(3+$B54))</f>
        <v>0.45238095238095238</v>
      </c>
      <c r="AN55" s="12">
        <f t="shared" ref="AN55" si="205">(2+3*AN$5)/((1+AN$5)*(3+$B54))</f>
        <v>0.45833333333333331</v>
      </c>
      <c r="AO55" s="12">
        <f t="shared" ref="AO55" si="206">(2+3*AO$5)/((1+AO$5)*(3+$B54))</f>
        <v>0.48484848484848486</v>
      </c>
    </row>
    <row r="56" spans="1:41" x14ac:dyDescent="0.35">
      <c r="A56" s="1"/>
      <c r="B56" s="3"/>
      <c r="D56" s="1" t="s">
        <v>32</v>
      </c>
      <c r="E56" s="20">
        <f>E$5/(1+E$5)*(1-E55)^$B54*(1-3*(1-E55)/(1+1/($B54+E$5*$B54))+3*(1-E55)^2/(1+2/($B54+E$5*$B54))-(1-E55)^3/(1+3/($B54+E$5*$B54)))/$B55</f>
        <v>0.67533184449305006</v>
      </c>
      <c r="G56" s="20">
        <f>G$5/(1+G$5)*(1-G55)^$B54*(1-3*(1-G55)/(1+1/($B54+G$5*$B54))+3*(1-G55)^2/(1+2/($B54+G$5*$B54))-(1-G55)^3/(1+3/($B54+G$5*$B54)))/$B55</f>
        <v>2.878975750268135E-4</v>
      </c>
      <c r="H56" s="20">
        <f t="shared" ref="H56" si="207">H$5/(1+H$5)*(1-H55)^$B54*(1-3*(1-H55)/(1+1/($B54+H$5*$B54))+3*(1-H55)^2/(1+2/($B54+H$5*$B54))-(1-H55)^3/(1+3/($B54+H$5*$B54)))/$B55</f>
        <v>2.8220204250202861E-2</v>
      </c>
      <c r="I56" s="20">
        <f t="shared" ref="I56" si="208">I$5/(1+I$5)*(1-I55)^$B54*(1-3*(1-I55)/(1+1/($B54+I$5*$B54))+3*(1-I55)^2/(1+2/($B54+I$5*$B54))-(1-I55)^3/(1+3/($B54+I$5*$B54)))/$B55</f>
        <v>5.5328322469368758E-2</v>
      </c>
      <c r="J56" s="20">
        <f t="shared" ref="J56" si="209">J$5/(1+J$5)*(1-J55)^$B54*(1-3*(1-J55)/(1+1/($B54+J$5*$B54))+3*(1-J55)^2/(1+2/($B54+J$5*$B54))-(1-J55)^3/(1+3/($B54+J$5*$B54)))/$B55</f>
        <v>8.1379807979904559E-2</v>
      </c>
      <c r="K56" s="20">
        <f t="shared" ref="K56" si="210">K$5/(1+K$5)*(1-K55)^$B54*(1-3*(1-K55)/(1+1/($B54+K$5*$B54))+3*(1-K55)^2/(1+2/($B54+K$5*$B54))-(1-K55)^3/(1+3/($B54+K$5*$B54)))/$B55</f>
        <v>0.1305183365246578</v>
      </c>
      <c r="L56" s="20">
        <f t="shared" ref="L56" si="211">L$5/(1+L$5)*(1-L55)^$B54*(1-3*(1-L55)/(1+1/($B54+L$5*$B54))+3*(1-L55)^2/(1+2/($B54+L$5*$B54))-(1-L55)^3/(1+3/($B54+L$5*$B54)))/$B55</f>
        <v>0.17601708451855194</v>
      </c>
      <c r="M56" s="20">
        <f t="shared" ref="M56" si="212">M$5/(1+M$5)*(1-M55)^$B54*(1-3*(1-M55)/(1+1/($B54+M$5*$B54))+3*(1-M55)^2/(1+2/($B54+M$5*$B54))-(1-M55)^3/(1+3/($B54+M$5*$B54)))/$B55</f>
        <v>0.23817028576680091</v>
      </c>
      <c r="N56" s="20">
        <f t="shared" ref="N56" si="213">N$5/(1+N$5)*(1-N55)^$B54*(1-3*(1-N55)/(1+1/($B54+N$5*$B54))+3*(1-N55)^2/(1+2/($B54+N$5*$B54))-(1-N55)^3/(1+3/($B54+N$5*$B54)))/$B55</f>
        <v>0.27596912268121709</v>
      </c>
      <c r="O56" s="20">
        <f t="shared" ref="O56" si="214">O$5/(1+O$5)*(1-O55)^$B54*(1-3*(1-O55)/(1+1/($B54+O$5*$B54))+3*(1-O55)^2/(1+2/($B54+O$5*$B54))-(1-O55)^3/(1+3/($B54+O$5*$B54)))/$B55</f>
        <v>0.3111587635089772</v>
      </c>
      <c r="P56" s="20">
        <f t="shared" ref="P56" si="215">P$5/(1+P$5)*(1-P55)^$B54*(1-3*(1-P55)/(1+1/($B54+P$5*$B54))+3*(1-P55)^2/(1+2/($B54+P$5*$B54))-(1-P55)^3/(1+3/($B54+P$5*$B54)))/$B55</f>
        <v>0.34396592639705509</v>
      </c>
      <c r="Q56" s="20">
        <f t="shared" ref="Q56" si="216">Q$5/(1+Q$5)*(1-Q55)^$B54*(1-3*(1-Q55)/(1+1/($B54+Q$5*$B54))+3*(1-Q55)^2/(1+2/($B54+Q$5*$B54))-(1-Q55)^3/(1+3/($B54+Q$5*$B54)))/$B55</f>
        <v>0.38914834038300283</v>
      </c>
      <c r="R56" s="20">
        <f t="shared" ref="R56" si="217">R$5/(1+R$5)*(1-R55)^$B54*(1-3*(1-R55)/(1+1/($B54+R$5*$B54))+3*(1-R55)^2/(1+2/($B54+R$5*$B54))-(1-R55)^3/(1+3/($B54+R$5*$B54)))/$B55</f>
        <v>0.41684380651997777</v>
      </c>
      <c r="S56" s="20">
        <f t="shared" ref="S56" si="218">S$5/(1+S$5)*(1-S55)^$B54*(1-3*(1-S55)/(1+1/($B54+S$5*$B54))+3*(1-S55)^2/(1+2/($B54+S$5*$B54))-(1-S55)^3/(1+3/($B54+S$5*$B54)))/$B55</f>
        <v>0.44278276995670901</v>
      </c>
      <c r="T56" s="20">
        <f t="shared" ref="T56" si="219">T$5/(1+T$5)*(1-T55)^$B54*(1-3*(1-T55)/(1+1/($B54+T$5*$B54))+3*(1-T55)^2/(1+2/($B54+T$5*$B54))-(1-T55)^3/(1+3/($B54+T$5*$B54)))/$B55</f>
        <v>0.46710597700509571</v>
      </c>
      <c r="U56" s="20">
        <f t="shared" ref="U56" si="220">U$5/(1+U$5)*(1-U55)^$B54*(1-3*(1-U55)/(1+1/($B54+U$5*$B54))+3*(1-U55)^2/(1+2/($B54+U$5*$B54))-(1-U55)^3/(1+3/($B54+U$5*$B54)))/$B55</f>
        <v>0.48994068380817513</v>
      </c>
      <c r="V56" s="20">
        <f t="shared" ref="V56" si="221">V$5/(1+V$5)*(1-V55)^$B54*(1-3*(1-V55)/(1+1/($B54+V$5*$B54))+3*(1-V55)^2/(1+2/($B54+V$5*$B54))-(1-V55)^3/(1+3/($B54+V$5*$B54)))/$B55</f>
        <v>0.52165098343676186</v>
      </c>
      <c r="W56" s="20">
        <f t="shared" ref="W56" si="222">W$5/(1+W$5)*(1-W55)^$B54*(1-3*(1-W55)/(1+1/($B54+W$5*$B54))+3*(1-W55)^2/(1+2/($B54+W$5*$B54))-(1-W55)^3/(1+3/($B54+W$5*$B54)))/$B55</f>
        <v>0.56854613715237012</v>
      </c>
      <c r="X56" s="20">
        <f t="shared" ref="X56" si="223">X$5/(1+X$5)*(1-X55)^$B54*(1-3*(1-X55)/(1+1/($B54+X$5*$B54))+3*(1-X55)^2/(1+2/($B54+X$5*$B54))-(1-X55)^3/(1+3/($B54+X$5*$B54)))/$B55</f>
        <v>0.60912069995463658</v>
      </c>
      <c r="Y56" s="20">
        <f t="shared" ref="Y56" si="224">Y$5/(1+Y$5)*(1-Y55)^$B54*(1-3*(1-Y55)/(1+1/($B54+Y$5*$B54))+3*(1-Y55)^2/(1+2/($B54+Y$5*$B54))-(1-Y55)^3/(1+3/($B54+Y$5*$B54)))/$B55</f>
        <v>0.62382532722250017</v>
      </c>
      <c r="Z56" s="20">
        <f t="shared" ref="Z56" si="225">Z$5/(1+Z$5)*(1-Z55)^$B54*(1-3*(1-Z55)/(1+1/($B54+Z$5*$B54))+3*(1-Z55)^2/(1+2/($B54+Z$5*$B54))-(1-Z55)^3/(1+3/($B54+Z$5*$B54)))/$B55</f>
        <v>0.67533184449305006</v>
      </c>
      <c r="AA56" s="20">
        <f t="shared" ref="AA56" si="226">AA$5/(1+AA$5)*(1-AA55)^$B54*(1-3*(1-AA55)/(1+1/($B54+AA$5*$B54))+3*(1-AA55)^2/(1+2/($B54+AA$5*$B54))-(1-AA55)^3/(1+3/($B54+AA$5*$B54)))/$B55</f>
        <v>0.72651675566879659</v>
      </c>
      <c r="AB56" s="20">
        <f t="shared" ref="AB56" si="227">AB$5/(1+AB$5)*(1-AB55)^$B54*(1-3*(1-AB55)/(1+1/($B54+AB$5*$B54))+3*(1-AB55)^2/(1+2/($B54+AB$5*$B54))-(1-AB55)^3/(1+3/($B54+AB$5*$B54)))/$B55</f>
        <v>0.7396000758459681</v>
      </c>
      <c r="AC56" s="20">
        <f t="shared" ref="AC56" si="228">AC$5/(1+AC$5)*(1-AC55)^$B54*(1-3*(1-AC55)/(1+1/($B54+AC$5*$B54))+3*(1-AC55)^2/(1+2/($B54+AC$5*$B54))-(1-AC55)^3/(1+3/($B54+AC$5*$B54)))/$B55</f>
        <v>0.76681299810379588</v>
      </c>
      <c r="AD56" s="20">
        <f t="shared" ref="AD56" si="229">AD$5/(1+AD$5)*(1-AD55)^$B54*(1-3*(1-AD55)/(1+1/($B54+AD$5*$B54))+3*(1-AD55)^2/(1+2/($B54+AD$5*$B54))-(1-AD55)^3/(1+3/($B54+AD$5*$B54)))/$B55</f>
        <v>0.79904591861969509</v>
      </c>
      <c r="AE56" s="20">
        <f t="shared" ref="AE56" si="230">AE$5/(1+AE$5)*(1-AE55)^$B54*(1-3*(1-AE55)/(1+1/($B54+AE$5*$B54))+3*(1-AE55)^2/(1+2/($B54+AE$5*$B54))-(1-AE55)^3/(1+3/($B54+AE$5*$B54)))/$B55</f>
        <v>0.82799335022788223</v>
      </c>
      <c r="AF56" s="20">
        <f t="shared" ref="AF56" si="231">AF$5/(1+AF$5)*(1-AF55)^$B54*(1-3*(1-AF55)/(1+1/($B54+AF$5*$B54))+3*(1-AF55)^2/(1+2/($B54+AF$5*$B54))-(1-AF55)^3/(1+3/($B54+AF$5*$B54)))/$B55</f>
        <v>0.83207303000533417</v>
      </c>
      <c r="AG56" s="20">
        <f t="shared" ref="AG56" si="232">AG$5/(1+AG$5)*(1-AG55)^$B54*(1-3*(1-AG55)/(1+1/($B54+AG$5*$B54))+3*(1-AG55)^2/(1+2/($B54+AG$5*$B54))-(1-AG55)^3/(1+3/($B54+AG$5*$B54)))/$B55</f>
        <v>0.83427890355699819</v>
      </c>
      <c r="AH56" s="20">
        <f t="shared" ref="AH56" si="233">AH$5/(1+AH$5)*(1-AH55)^$B54*(1-3*(1-AH55)/(1+1/($B54+AH$5*$B54))+3*(1-AH55)^2/(1+2/($B54+AH$5*$B54))-(1-AH55)^3/(1+3/($B54+AH$5*$B54)))/$B55</f>
        <v>0.84666852423411065</v>
      </c>
      <c r="AI56" s="20">
        <f t="shared" ref="AI56" si="234">AI$5/(1+AI$5)*(1-AI55)^$B54*(1-3*(1-AI55)/(1+1/($B54+AI$5*$B54))+3*(1-AI55)^2/(1+2/($B54+AI$5*$B54))-(1-AI55)^3/(1+3/($B54+AI$5*$B54)))/$B55</f>
        <v>0.89071364625187643</v>
      </c>
      <c r="AJ56" s="20">
        <f t="shared" ref="AJ56" si="235">AJ$5/(1+AJ$5)*(1-AJ55)^$B54*(1-3*(1-AJ55)/(1+1/($B54+AJ$5*$B54))+3*(1-AJ55)^2/(1+2/($B54+AJ$5*$B54))-(1-AJ55)^3/(1+3/($B54+AJ$5*$B54)))/$B55</f>
        <v>0.91222152962653491</v>
      </c>
      <c r="AK56" s="20">
        <f t="shared" ref="AK56" si="236">AK$5/(1+AK$5)*(1-AK55)^$B54*(1-3*(1-AK55)/(1+1/($B54+AK$5*$B54))+3*(1-AK55)^2/(1+2/($B54+AK$5*$B54))-(1-AK55)^3/(1+3/($B54+AK$5*$B54)))/$B55</f>
        <v>0.93042896873268621</v>
      </c>
      <c r="AL56" s="20">
        <f t="shared" ref="AL56" si="237">AL$5/(1+AL$5)*(1-AL55)^$B54*(1-3*(1-AL55)/(1+1/($B54+AL$5*$B54))+3*(1-AL55)^2/(1+2/($B54+AL$5*$B54))-(1-AL55)^3/(1+3/($B54+AL$5*$B54)))/$B55</f>
        <v>0.94357519546769142</v>
      </c>
      <c r="AM56" s="20">
        <f t="shared" ref="AM56" si="238">AM$5/(1+AM$5)*(1-AM55)^$B54*(1-3*(1-AM55)/(1+1/($B54+AM$5*$B54))+3*(1-AM55)^2/(1+2/($B54+AM$5*$B54))-(1-AM55)^3/(1+3/($B54+AM$5*$B54)))/$B55</f>
        <v>0.96082869650178715</v>
      </c>
      <c r="AN56" s="20">
        <f t="shared" ref="AN56" si="239">AN$5/(1+AN$5)*(1-AN55)^$B54*(1-3*(1-AN55)/(1+1/($B54+AN$5*$B54))+3*(1-AN55)^2/(1+2/($B54+AN$5*$B54))-(1-AN55)^3/(1+3/($B54+AN$5*$B54)))/$B55</f>
        <v>0.97128059436544589</v>
      </c>
      <c r="AO56" s="20">
        <f t="shared" ref="AO56" si="240">AO$5/(1+AO$5)*(1-AO55)^$B54*(1-3*(1-AO55)/(1+1/($B54+AO$5*$B54))+3*(1-AO55)^2/(1+2/($B54+AO$5*$B54))-(1-AO55)^3/(1+3/($B54+AO$5*$B54)))/$B55</f>
        <v>0.99689409869706269</v>
      </c>
    </row>
    <row r="57" spans="1:41" x14ac:dyDescent="0.35">
      <c r="A57" s="1"/>
      <c r="D57" s="1"/>
      <c r="E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x14ac:dyDescent="0.35">
      <c r="A58" s="1"/>
      <c r="D58" s="1" t="s">
        <v>51</v>
      </c>
      <c r="E58" s="21"/>
      <c r="G58" s="10">
        <f>G29/0.0001</f>
        <v>2.4666081962530995</v>
      </c>
      <c r="H58" s="10">
        <f>(H29-F29)/(H5-F5)</f>
        <v>2.4238651931433108</v>
      </c>
      <c r="I58" s="10">
        <f>(I29-G29)/(I5-G5)</f>
        <v>2.3815521280033867</v>
      </c>
      <c r="J58" s="10">
        <f t="shared" ref="J58:AO58" si="241">(J29-I29)/(J5-I5)</f>
        <v>2.2600361702460043</v>
      </c>
      <c r="K58" s="10">
        <f t="shared" si="241"/>
        <v>2.1469044872349952</v>
      </c>
      <c r="L58" s="10">
        <f t="shared" si="241"/>
        <v>2.0067372795762766</v>
      </c>
      <c r="M58" s="10">
        <f t="shared" si="241"/>
        <v>1.8483235341477389</v>
      </c>
      <c r="N58" s="10">
        <f t="shared" si="241"/>
        <v>1.7048322653324908</v>
      </c>
      <c r="O58" s="10">
        <f t="shared" si="241"/>
        <v>1.6006689819002065</v>
      </c>
      <c r="P58" s="10">
        <f t="shared" si="241"/>
        <v>1.504635316637188</v>
      </c>
      <c r="Q58" s="10">
        <f t="shared" si="241"/>
        <v>1.3952068215985973</v>
      </c>
      <c r="R58" s="10">
        <f t="shared" si="241"/>
        <v>1.295298037566301</v>
      </c>
      <c r="S58" s="10">
        <f t="shared" si="241"/>
        <v>1.2222144336209151</v>
      </c>
      <c r="T58" s="10">
        <f t="shared" si="241"/>
        <v>1.1544111150004288</v>
      </c>
      <c r="U58" s="10">
        <f t="shared" si="241"/>
        <v>1.0914268407140206</v>
      </c>
      <c r="V58" s="10">
        <f t="shared" si="241"/>
        <v>1.0190514907526269</v>
      </c>
      <c r="W58" s="10">
        <f t="shared" si="241"/>
        <v>0.91600339898579319</v>
      </c>
      <c r="X58" s="10">
        <f t="shared" si="241"/>
        <v>0.8048817376996158</v>
      </c>
      <c r="Y58" s="10">
        <f t="shared" si="241"/>
        <v>0.73687067474239731</v>
      </c>
      <c r="Z58" s="10">
        <f t="shared" si="241"/>
        <v>0.65400397830170365</v>
      </c>
      <c r="AA58" s="10">
        <f t="shared" si="241"/>
        <v>0.53193359413108776</v>
      </c>
      <c r="AB58" s="10">
        <f t="shared" si="241"/>
        <v>0.46039364665855931</v>
      </c>
      <c r="AC58" s="10">
        <f t="shared" si="241"/>
        <v>0.41483406984088617</v>
      </c>
      <c r="AD58" s="10">
        <f t="shared" si="241"/>
        <v>0.34988086285715447</v>
      </c>
      <c r="AE58" s="10">
        <f t="shared" si="241"/>
        <v>0.28606939076999072</v>
      </c>
      <c r="AF58" s="10">
        <f t="shared" ref="AF58" si="242">(AF29-AE29)/(AF5-AE5)</f>
        <v>0.25373787662756125</v>
      </c>
      <c r="AG58" s="22">
        <f>(AG29-AF29)/(AG5-AF5)</f>
        <v>0.24751560159294281</v>
      </c>
      <c r="AH58" s="15">
        <f>(AH29-AG29)/(AH5-AG5)</f>
        <v>0.23296673156202483</v>
      </c>
      <c r="AI58" s="10">
        <f t="shared" si="241"/>
        <v>0.17659476269183233</v>
      </c>
      <c r="AJ58" s="10">
        <f t="shared" si="241"/>
        <v>0.12084129420169545</v>
      </c>
      <c r="AK58" s="10">
        <f t="shared" si="241"/>
        <v>8.8732544973340932E-2</v>
      </c>
      <c r="AL58" s="10">
        <f t="shared" si="241"/>
        <v>6.5402832754635654E-2</v>
      </c>
      <c r="AM58" s="10">
        <f t="shared" si="241"/>
        <v>4.3945443801166828E-2</v>
      </c>
      <c r="AN58" s="10">
        <f t="shared" si="241"/>
        <v>2.7313216937145945E-2</v>
      </c>
      <c r="AO58" s="10">
        <f t="shared" si="241"/>
        <v>5.0184494929396296E-3</v>
      </c>
    </row>
    <row r="59" spans="1:41" x14ac:dyDescent="0.35">
      <c r="A59" s="1"/>
      <c r="B59" s="4"/>
      <c r="D59" s="1"/>
      <c r="E59" s="2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</row>
    <row r="60" spans="1:41" x14ac:dyDescent="0.35">
      <c r="A60" s="1"/>
      <c r="B60" s="4"/>
      <c r="D60" s="1"/>
      <c r="E60" s="5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</row>
    <row r="61" spans="1:41" x14ac:dyDescent="0.35">
      <c r="A61" s="1"/>
      <c r="B61" s="4"/>
      <c r="D61" s="1"/>
      <c r="E61" s="5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</row>
    <row r="62" spans="1:41" x14ac:dyDescent="0.35">
      <c r="A62" s="1"/>
      <c r="B62" s="4"/>
      <c r="D62" s="11"/>
      <c r="E62" s="6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</row>
    <row r="63" spans="1:41" x14ac:dyDescent="0.35">
      <c r="A63" s="1"/>
      <c r="D63" s="1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10"/>
    </row>
    <row r="64" spans="1:41" x14ac:dyDescent="0.35">
      <c r="A64" s="1"/>
      <c r="D64" s="1"/>
      <c r="E64" s="7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</row>
    <row r="65" spans="1:41" x14ac:dyDescent="0.35">
      <c r="A65" s="1"/>
      <c r="D65" s="1"/>
      <c r="E65" s="4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</row>
    <row r="66" spans="1:41" x14ac:dyDescent="0.35">
      <c r="A66" s="1"/>
      <c r="D66" s="1"/>
      <c r="E66" s="4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</row>
    <row r="67" spans="1:41" x14ac:dyDescent="0.35">
      <c r="D67" s="1"/>
      <c r="E67" s="4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</row>
    <row r="68" spans="1:41" x14ac:dyDescent="0.35">
      <c r="D68" s="1"/>
      <c r="E68" s="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</row>
    <row r="69" spans="1:41" x14ac:dyDescent="0.35">
      <c r="D69" s="1"/>
      <c r="E69" s="5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</row>
    <row r="70" spans="1:41" x14ac:dyDescent="0.35">
      <c r="D70" s="1"/>
      <c r="E70" s="5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</row>
    <row r="71" spans="1:41" x14ac:dyDescent="0.35">
      <c r="D71" s="1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10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abSelected="1" workbookViewId="0">
      <selection activeCell="M4" sqref="M4"/>
    </sheetView>
  </sheetViews>
  <sheetFormatPr defaultRowHeight="14.5" x14ac:dyDescent="0.35"/>
  <sheetData>
    <row r="1" spans="1:2" x14ac:dyDescent="0.35">
      <c r="A1" t="s">
        <v>2</v>
      </c>
      <c r="B1" t="s">
        <v>3</v>
      </c>
    </row>
    <row r="2" spans="1:2" x14ac:dyDescent="0.35">
      <c r="A2" t="s">
        <v>5</v>
      </c>
    </row>
    <row r="3" spans="1:2" x14ac:dyDescent="0.35">
      <c r="A3">
        <v>0</v>
      </c>
      <c r="B3">
        <f>35/129</f>
        <v>0.27131782945736432</v>
      </c>
    </row>
    <row r="4" spans="1:2" x14ac:dyDescent="0.35">
      <c r="A4">
        <v>3</v>
      </c>
      <c r="B4">
        <f>B3</f>
        <v>0.27131782945736432</v>
      </c>
    </row>
    <row r="5" spans="1:2" x14ac:dyDescent="0.35">
      <c r="A5" t="s">
        <v>0</v>
      </c>
    </row>
    <row r="6" spans="1:2" x14ac:dyDescent="0.35">
      <c r="A6">
        <v>1</v>
      </c>
      <c r="B6">
        <v>0</v>
      </c>
    </row>
    <row r="7" spans="1:2" x14ac:dyDescent="0.35">
      <c r="A7">
        <v>1</v>
      </c>
      <c r="B7">
        <v>0.67</v>
      </c>
    </row>
    <row r="8" spans="1:2" x14ac:dyDescent="0.35">
      <c r="A8" t="s">
        <v>23</v>
      </c>
    </row>
    <row r="9" spans="1:2" x14ac:dyDescent="0.35">
      <c r="A9">
        <v>0</v>
      </c>
      <c r="B9">
        <f>61/129</f>
        <v>0.47286821705426357</v>
      </c>
    </row>
    <row r="10" spans="1:2" x14ac:dyDescent="0.35">
      <c r="A10">
        <v>3</v>
      </c>
      <c r="B10">
        <f>B9</f>
        <v>0.47286821705426357</v>
      </c>
    </row>
    <row r="11" spans="1:2" x14ac:dyDescent="0.35">
      <c r="A11" t="s">
        <v>4</v>
      </c>
    </row>
    <row r="12" spans="1:2" x14ac:dyDescent="0.35">
      <c r="A12">
        <v>1.86</v>
      </c>
      <c r="B12">
        <f>B3</f>
        <v>0.27131782945736432</v>
      </c>
    </row>
    <row r="13" spans="1:2" x14ac:dyDescent="0.35">
      <c r="A13" t="s">
        <v>24</v>
      </c>
    </row>
    <row r="14" spans="1:2" x14ac:dyDescent="0.35">
      <c r="A14">
        <v>1.002</v>
      </c>
      <c r="B14">
        <v>0.05</v>
      </c>
    </row>
    <row r="16" spans="1:2" x14ac:dyDescent="0.35">
      <c r="A16" t="s">
        <v>42</v>
      </c>
    </row>
    <row r="20" spans="1:25" x14ac:dyDescent="0.35">
      <c r="A20" t="s">
        <v>0</v>
      </c>
    </row>
    <row r="21" spans="1:25" x14ac:dyDescent="0.35">
      <c r="A21">
        <v>1</v>
      </c>
      <c r="B21">
        <v>0</v>
      </c>
    </row>
    <row r="22" spans="1:25" x14ac:dyDescent="0.35">
      <c r="A22">
        <v>1</v>
      </c>
      <c r="B22">
        <v>0.95</v>
      </c>
    </row>
    <row r="23" spans="1:25" x14ac:dyDescent="0.35">
      <c r="A23" t="s">
        <v>4</v>
      </c>
    </row>
    <row r="24" spans="1:25" x14ac:dyDescent="0.35">
      <c r="A24">
        <v>1.86</v>
      </c>
      <c r="B24">
        <v>0.60899999999999999</v>
      </c>
    </row>
    <row r="25" spans="1:25" x14ac:dyDescent="0.35">
      <c r="A25" t="s">
        <v>10</v>
      </c>
    </row>
    <row r="26" spans="1:25" x14ac:dyDescent="0.35">
      <c r="A26">
        <v>0.94</v>
      </c>
      <c r="B26">
        <v>0.79500000000000004</v>
      </c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x14ac:dyDescent="0.35">
      <c r="A27" t="s">
        <v>9</v>
      </c>
      <c r="R27" s="23"/>
    </row>
    <row r="28" spans="1:25" x14ac:dyDescent="0.35">
      <c r="A28">
        <v>0.5</v>
      </c>
      <c r="B28">
        <v>0.63</v>
      </c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35">
      <c r="A29" t="s">
        <v>24</v>
      </c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35">
      <c r="A30">
        <v>1</v>
      </c>
      <c r="B30">
        <v>0.47</v>
      </c>
      <c r="P30" s="5"/>
      <c r="Q30" s="5"/>
      <c r="R30" s="5"/>
      <c r="S30" s="5"/>
      <c r="T30" s="5"/>
      <c r="U30" s="5"/>
      <c r="V30" s="5"/>
      <c r="W30" s="5"/>
      <c r="X30" s="5"/>
      <c r="Y30" s="5"/>
    </row>
    <row r="33" spans="1:2" x14ac:dyDescent="0.35">
      <c r="A33" t="s">
        <v>27</v>
      </c>
    </row>
    <row r="35" spans="1:2" x14ac:dyDescent="0.35">
      <c r="A35" t="s">
        <v>4</v>
      </c>
    </row>
    <row r="36" spans="1:2" x14ac:dyDescent="0.35">
      <c r="A36">
        <f>A24</f>
        <v>1.86</v>
      </c>
      <c r="B36">
        <v>0.13</v>
      </c>
    </row>
    <row r="37" spans="1:2" x14ac:dyDescent="0.35">
      <c r="A37" t="s">
        <v>6</v>
      </c>
    </row>
    <row r="38" spans="1:2" x14ac:dyDescent="0.35">
      <c r="A38">
        <v>0</v>
      </c>
      <c r="B38">
        <v>0.5</v>
      </c>
    </row>
    <row r="39" spans="1:2" x14ac:dyDescent="0.35">
      <c r="A39">
        <v>4.3</v>
      </c>
      <c r="B39">
        <v>0.5</v>
      </c>
    </row>
    <row r="40" spans="1:2" x14ac:dyDescent="0.35">
      <c r="A40" t="s">
        <v>7</v>
      </c>
    </row>
    <row r="41" spans="1:2" x14ac:dyDescent="0.35">
      <c r="A41">
        <f>0.5</f>
        <v>0.5</v>
      </c>
      <c r="B41">
        <v>0.60499999999999998</v>
      </c>
    </row>
    <row r="42" spans="1:2" x14ac:dyDescent="0.35">
      <c r="A42" t="s">
        <v>0</v>
      </c>
    </row>
    <row r="43" spans="1:2" x14ac:dyDescent="0.35">
      <c r="A43">
        <v>1</v>
      </c>
      <c r="B43">
        <v>0</v>
      </c>
    </row>
    <row r="44" spans="1:2" x14ac:dyDescent="0.35">
      <c r="A44">
        <v>1</v>
      </c>
      <c r="B44">
        <v>0.94</v>
      </c>
    </row>
    <row r="45" spans="1:2" x14ac:dyDescent="0.35">
      <c r="A45" t="s">
        <v>10</v>
      </c>
    </row>
    <row r="46" spans="1:2" x14ac:dyDescent="0.35">
      <c r="A46">
        <f>A26</f>
        <v>0.94</v>
      </c>
      <c r="B46">
        <v>0.49</v>
      </c>
    </row>
    <row r="47" spans="1:2" x14ac:dyDescent="0.35">
      <c r="A47" t="s">
        <v>24</v>
      </c>
    </row>
    <row r="48" spans="1:2" x14ac:dyDescent="0.35">
      <c r="A48">
        <v>1.0029999999999999</v>
      </c>
      <c r="B48">
        <v>0.1772</v>
      </c>
    </row>
    <row r="51" spans="1:1" x14ac:dyDescent="0.35">
      <c r="A51" t="s">
        <v>41</v>
      </c>
    </row>
    <row r="69" spans="1:1" x14ac:dyDescent="0.35">
      <c r="A69" t="s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workbookViewId="0">
      <selection activeCell="K12" sqref="K12"/>
    </sheetView>
  </sheetViews>
  <sheetFormatPr defaultRowHeight="14.5" x14ac:dyDescent="0.35"/>
  <cols>
    <col min="12" max="12" width="5.453125" customWidth="1"/>
    <col min="13" max="13" width="6.54296875" customWidth="1"/>
    <col min="14" max="14" width="5.36328125" customWidth="1"/>
    <col min="15" max="15" width="7.36328125" customWidth="1"/>
    <col min="16" max="16" width="6.1796875" customWidth="1"/>
    <col min="17" max="17" width="5.453125" customWidth="1"/>
    <col min="18" max="18" width="6.08984375" customWidth="1"/>
  </cols>
  <sheetData>
    <row r="1" spans="1:19" x14ac:dyDescent="0.35">
      <c r="I1" t="s">
        <v>33</v>
      </c>
      <c r="L1" t="s">
        <v>34</v>
      </c>
      <c r="P1" t="s">
        <v>35</v>
      </c>
    </row>
    <row r="2" spans="1:19" x14ac:dyDescent="0.35">
      <c r="J2" t="s">
        <v>32</v>
      </c>
      <c r="K2" t="s">
        <v>8</v>
      </c>
      <c r="L2" t="s">
        <v>2</v>
      </c>
      <c r="M2" t="s">
        <v>2</v>
      </c>
      <c r="N2" t="s">
        <v>3</v>
      </c>
      <c r="O2" t="s">
        <v>3</v>
      </c>
      <c r="P2" t="s">
        <v>2</v>
      </c>
      <c r="Q2" t="s">
        <v>2</v>
      </c>
      <c r="R2" t="s">
        <v>3</v>
      </c>
      <c r="S2" t="s">
        <v>3</v>
      </c>
    </row>
    <row r="3" spans="1:19" x14ac:dyDescent="0.35">
      <c r="I3" t="s">
        <v>28</v>
      </c>
      <c r="J3" s="8">
        <f>AC20</f>
        <v>0.80971593308569734</v>
      </c>
      <c r="K3">
        <v>1</v>
      </c>
      <c r="L3">
        <v>0</v>
      </c>
      <c r="M3">
        <v>1</v>
      </c>
      <c r="N3">
        <v>0</v>
      </c>
      <c r="O3" s="8">
        <f>J3</f>
        <v>0.80971593308569734</v>
      </c>
      <c r="P3">
        <f>O18</f>
        <v>0.37</v>
      </c>
      <c r="Q3">
        <f>P3</f>
        <v>0.37</v>
      </c>
      <c r="R3">
        <f>O21</f>
        <v>0.29959489524170801</v>
      </c>
      <c r="S3" s="12">
        <f>O20</f>
        <v>0.5350820171010523</v>
      </c>
    </row>
    <row r="4" spans="1:19" x14ac:dyDescent="0.35">
      <c r="I4" t="s">
        <v>29</v>
      </c>
      <c r="J4" s="8">
        <f>AK20</f>
        <v>0.92470784684799789</v>
      </c>
      <c r="K4">
        <v>2</v>
      </c>
      <c r="L4">
        <v>0</v>
      </c>
      <c r="M4">
        <v>2</v>
      </c>
      <c r="N4">
        <v>0</v>
      </c>
      <c r="O4" s="8">
        <f>J4</f>
        <v>0.92470784684799789</v>
      </c>
      <c r="P4">
        <f>U18</f>
        <v>0.62</v>
      </c>
      <c r="Q4">
        <f>P4</f>
        <v>0.62</v>
      </c>
      <c r="R4">
        <f>U23</f>
        <v>0.28665943252287934</v>
      </c>
      <c r="S4" s="8">
        <f>U20</f>
        <v>0.68814392706079763</v>
      </c>
    </row>
    <row r="5" spans="1:19" x14ac:dyDescent="0.35">
      <c r="I5" t="s">
        <v>30</v>
      </c>
      <c r="J5" s="8">
        <f>AL20</f>
        <v>0.9603311125660845</v>
      </c>
      <c r="K5">
        <v>3</v>
      </c>
      <c r="L5">
        <v>0</v>
      </c>
      <c r="M5">
        <v>3</v>
      </c>
      <c r="N5">
        <v>0</v>
      </c>
      <c r="O5" s="8">
        <f>J5</f>
        <v>0.9603311125660845</v>
      </c>
      <c r="P5">
        <f>Y18</f>
        <v>0.80000000000000016</v>
      </c>
      <c r="Q5">
        <f>P5</f>
        <v>0.80000000000000016</v>
      </c>
      <c r="R5">
        <f>Y25</f>
        <v>0.25608829668428928</v>
      </c>
      <c r="S5" s="8">
        <f>Y20</f>
        <v>0.75666475128159649</v>
      </c>
    </row>
    <row r="6" spans="1:19" x14ac:dyDescent="0.35">
      <c r="I6" t="s">
        <v>31</v>
      </c>
      <c r="J6" s="8">
        <f>AM20</f>
        <v>0.97566012874776264</v>
      </c>
      <c r="K6">
        <v>4</v>
      </c>
      <c r="L6">
        <v>0</v>
      </c>
      <c r="M6">
        <v>4</v>
      </c>
      <c r="N6">
        <v>0</v>
      </c>
      <c r="O6" s="8">
        <f>J6</f>
        <v>0.97566012874776264</v>
      </c>
      <c r="P6">
        <f>AB18</f>
        <v>0.95000000000000029</v>
      </c>
      <c r="Q6">
        <f>P6</f>
        <v>0.95000000000000029</v>
      </c>
      <c r="R6">
        <f>AB27</f>
        <v>0.23171928057759369</v>
      </c>
      <c r="S6" s="8">
        <f>AB20</f>
        <v>0.79817189178834813</v>
      </c>
    </row>
    <row r="7" spans="1:19" x14ac:dyDescent="0.35">
      <c r="J7" s="8"/>
      <c r="O7" s="8"/>
      <c r="S7" s="8"/>
    </row>
    <row r="16" spans="1:19" x14ac:dyDescent="0.35">
      <c r="A16" t="s">
        <v>47</v>
      </c>
      <c r="C16" s="12">
        <f>(C17/(3+C17))^C17*(3/(3+C17))^3</f>
        <v>5.7022248808851927E-2</v>
      </c>
    </row>
    <row r="17" spans="1:40" x14ac:dyDescent="0.35">
      <c r="A17" t="s">
        <v>44</v>
      </c>
      <c r="C17">
        <v>1.5</v>
      </c>
    </row>
    <row r="18" spans="1:40" x14ac:dyDescent="0.35">
      <c r="A18" t="s">
        <v>8</v>
      </c>
      <c r="C18">
        <v>0.01</v>
      </c>
      <c r="D18">
        <v>0.02</v>
      </c>
      <c r="E18">
        <v>0.03</v>
      </c>
      <c r="F18">
        <v>0.05</v>
      </c>
      <c r="G18">
        <v>7.0000000000000007E-2</v>
      </c>
      <c r="H18">
        <v>0.1</v>
      </c>
      <c r="I18">
        <v>0.12</v>
      </c>
      <c r="J18">
        <v>0.15</v>
      </c>
      <c r="K18">
        <f>J18+0.05</f>
        <v>0.2</v>
      </c>
      <c r="L18">
        <f t="shared" ref="L18:AI18" si="0">K18+0.05</f>
        <v>0.25</v>
      </c>
      <c r="M18">
        <f t="shared" si="0"/>
        <v>0.3</v>
      </c>
      <c r="N18">
        <f t="shared" si="0"/>
        <v>0.35</v>
      </c>
      <c r="O18" s="17">
        <v>0.37</v>
      </c>
      <c r="P18">
        <f>N18+0.05</f>
        <v>0.39999999999999997</v>
      </c>
      <c r="Q18">
        <f t="shared" si="0"/>
        <v>0.44999999999999996</v>
      </c>
      <c r="R18">
        <f t="shared" si="0"/>
        <v>0.49999999999999994</v>
      </c>
      <c r="S18">
        <f t="shared" si="0"/>
        <v>0.54999999999999993</v>
      </c>
      <c r="T18">
        <f t="shared" si="0"/>
        <v>0.6</v>
      </c>
      <c r="U18" s="17">
        <v>0.62</v>
      </c>
      <c r="V18">
        <f>T18+0.05</f>
        <v>0.65</v>
      </c>
      <c r="W18">
        <f t="shared" si="0"/>
        <v>0.70000000000000007</v>
      </c>
      <c r="X18">
        <f t="shared" si="0"/>
        <v>0.75000000000000011</v>
      </c>
      <c r="Y18" s="17">
        <f t="shared" si="0"/>
        <v>0.80000000000000016</v>
      </c>
      <c r="Z18">
        <f t="shared" si="0"/>
        <v>0.8500000000000002</v>
      </c>
      <c r="AA18">
        <f t="shared" si="0"/>
        <v>0.90000000000000024</v>
      </c>
      <c r="AB18" s="17">
        <f t="shared" si="0"/>
        <v>0.95000000000000029</v>
      </c>
      <c r="AC18">
        <f t="shared" si="0"/>
        <v>1.0000000000000002</v>
      </c>
      <c r="AD18">
        <f t="shared" si="0"/>
        <v>1.0500000000000003</v>
      </c>
      <c r="AE18" s="17">
        <v>1.07</v>
      </c>
      <c r="AF18">
        <f>AD18+0.05</f>
        <v>1.1000000000000003</v>
      </c>
      <c r="AG18">
        <f t="shared" si="0"/>
        <v>1.1500000000000004</v>
      </c>
      <c r="AH18">
        <f t="shared" si="0"/>
        <v>1.2000000000000004</v>
      </c>
      <c r="AI18">
        <f t="shared" si="0"/>
        <v>1.2500000000000004</v>
      </c>
      <c r="AJ18">
        <v>1.75</v>
      </c>
      <c r="AK18">
        <v>2</v>
      </c>
      <c r="AL18">
        <v>3</v>
      </c>
      <c r="AM18">
        <v>4</v>
      </c>
      <c r="AN18">
        <v>5</v>
      </c>
    </row>
    <row r="19" spans="1:40" x14ac:dyDescent="0.35">
      <c r="A19" s="1" t="s">
        <v>22</v>
      </c>
      <c r="C19" s="10">
        <f>(2+3*C18)/((1+C18)*(3+$C$17))</f>
        <v>0.44664466446644663</v>
      </c>
      <c r="D19" s="10">
        <f t="shared" ref="D19:AN19" si="1">(2+3*D18)/((1+D18)*(3+$C$17))</f>
        <v>0.44880174291939001</v>
      </c>
      <c r="E19" s="10">
        <f t="shared" si="1"/>
        <v>0.45091693635382957</v>
      </c>
      <c r="F19" s="10">
        <f t="shared" si="1"/>
        <v>0.45502645502645495</v>
      </c>
      <c r="G19" s="10">
        <f t="shared" si="1"/>
        <v>0.45898234683281408</v>
      </c>
      <c r="H19" s="10">
        <f t="shared" si="1"/>
        <v>0.46464646464646459</v>
      </c>
      <c r="I19" s="10">
        <f t="shared" si="1"/>
        <v>0.46825396825396814</v>
      </c>
      <c r="J19" s="10">
        <f t="shared" si="1"/>
        <v>0.4734299516908213</v>
      </c>
      <c r="K19" s="10">
        <f t="shared" si="1"/>
        <v>0.48148148148148157</v>
      </c>
      <c r="L19" s="10">
        <f t="shared" si="1"/>
        <v>0.48888888888888887</v>
      </c>
      <c r="M19" s="10">
        <f t="shared" si="1"/>
        <v>0.49572649572649569</v>
      </c>
      <c r="N19" s="10">
        <f t="shared" si="1"/>
        <v>0.50205761316872421</v>
      </c>
      <c r="O19" s="10">
        <f t="shared" si="1"/>
        <v>0.50446066504460652</v>
      </c>
      <c r="P19" s="10">
        <f t="shared" si="1"/>
        <v>0.50793650793650802</v>
      </c>
      <c r="Q19" s="10">
        <f t="shared" si="1"/>
        <v>0.51340996168582376</v>
      </c>
      <c r="R19" s="10">
        <f t="shared" si="1"/>
        <v>0.51851851851851849</v>
      </c>
      <c r="S19" s="10">
        <f t="shared" si="1"/>
        <v>0.52329749103942658</v>
      </c>
      <c r="T19" s="10">
        <f t="shared" si="1"/>
        <v>0.52777777777777779</v>
      </c>
      <c r="U19" s="10">
        <f t="shared" si="1"/>
        <v>0.5294924554183813</v>
      </c>
      <c r="V19" s="10">
        <f t="shared" si="1"/>
        <v>0.53198653198653201</v>
      </c>
      <c r="W19" s="10">
        <f t="shared" si="1"/>
        <v>0.53594771241830064</v>
      </c>
      <c r="X19" s="10">
        <f t="shared" si="1"/>
        <v>0.53968253968253965</v>
      </c>
      <c r="Y19" s="10">
        <f t="shared" si="1"/>
        <v>0.54320987654320985</v>
      </c>
      <c r="Z19" s="10">
        <f t="shared" si="1"/>
        <v>0.54654654654654655</v>
      </c>
      <c r="AA19" s="10">
        <f t="shared" si="1"/>
        <v>0.54970760233918137</v>
      </c>
      <c r="AB19" s="10">
        <f t="shared" si="1"/>
        <v>0.55270655270655289</v>
      </c>
      <c r="AC19" s="10">
        <f t="shared" si="1"/>
        <v>0.55555555555555569</v>
      </c>
      <c r="AD19" s="10">
        <f t="shared" si="1"/>
        <v>0.55826558265582649</v>
      </c>
      <c r="AE19" s="10">
        <f t="shared" si="1"/>
        <v>0.55931293612453026</v>
      </c>
      <c r="AF19" s="10">
        <f t="shared" si="1"/>
        <v>0.5608465608465607</v>
      </c>
      <c r="AG19" s="10">
        <f t="shared" si="1"/>
        <v>0.56330749354005172</v>
      </c>
      <c r="AH19" s="10">
        <f t="shared" si="1"/>
        <v>0.56565656565656575</v>
      </c>
      <c r="AI19" s="10">
        <f t="shared" si="1"/>
        <v>0.56790123456790131</v>
      </c>
      <c r="AJ19" s="10">
        <f t="shared" si="1"/>
        <v>0.58585858585858586</v>
      </c>
      <c r="AK19" s="10">
        <f t="shared" si="1"/>
        <v>0.59259259259259256</v>
      </c>
      <c r="AL19" s="10">
        <f t="shared" si="1"/>
        <v>0.61111111111111116</v>
      </c>
      <c r="AM19" s="10">
        <f t="shared" si="1"/>
        <v>0.62222222222222223</v>
      </c>
      <c r="AN19" s="10">
        <f t="shared" si="1"/>
        <v>0.62962962962962965</v>
      </c>
    </row>
    <row r="20" spans="1:40" x14ac:dyDescent="0.35">
      <c r="A20" s="1" t="s">
        <v>1</v>
      </c>
      <c r="C20" s="14">
        <f>C$18/(1+C$18)*(1-C19)^$C$17*(1-3*(1-C19)/(1+1/($C$17+C$18*$C$17))+3*(1-C19)^2/(1+2/($C$17+C$18*$C$17))-(1-C19)^3/(1+3/($C$17+C$18*$C$17)))/$C$16</f>
        <v>2.423452614616441E-2</v>
      </c>
      <c r="D20" s="14">
        <f t="shared" ref="D20:AN20" si="2">D$18/(1+D$18)*(1-D19)^$C$17*(1-3*(1-D19)/(1+1/($C$17+D$18*$C$17))+3*(1-D19)^2/(1+2/($C$17+D$18*$C$17))-(1-D19)^3/(1+3/($C$17+D$18*$C$17)))/$C$16</f>
        <v>4.7631439195049322E-2</v>
      </c>
      <c r="E20" s="14">
        <f t="shared" si="2"/>
        <v>7.0227953974023552E-2</v>
      </c>
      <c r="F20" s="14">
        <f t="shared" si="2"/>
        <v>0.11315873500623255</v>
      </c>
      <c r="G20" s="14">
        <f t="shared" si="2"/>
        <v>0.15328664905685424</v>
      </c>
      <c r="H20" s="14">
        <f t="shared" si="2"/>
        <v>0.20872691670241461</v>
      </c>
      <c r="I20" s="14">
        <f t="shared" si="2"/>
        <v>0.2428177582441802</v>
      </c>
      <c r="J20" s="14">
        <f t="shared" si="2"/>
        <v>0.29009998253475905</v>
      </c>
      <c r="K20" s="14">
        <f t="shared" si="2"/>
        <v>0.35990279408681708</v>
      </c>
      <c r="L20" s="14">
        <f t="shared" si="2"/>
        <v>0.42018832429296715</v>
      </c>
      <c r="M20" s="14">
        <f t="shared" si="2"/>
        <v>0.47257948654318099</v>
      </c>
      <c r="N20" s="14">
        <f t="shared" si="2"/>
        <v>0.5183718606106279</v>
      </c>
      <c r="O20" s="14">
        <f t="shared" si="2"/>
        <v>0.5350820171010523</v>
      </c>
      <c r="P20" s="14">
        <f t="shared" si="2"/>
        <v>0.55860909734316266</v>
      </c>
      <c r="Q20" s="14">
        <f t="shared" si="2"/>
        <v>0.59413895437203745</v>
      </c>
      <c r="R20" s="14">
        <f t="shared" si="2"/>
        <v>0.62565541486167531</v>
      </c>
      <c r="S20" s="14">
        <f t="shared" si="2"/>
        <v>0.65373068161304271</v>
      </c>
      <c r="T20" s="14">
        <f t="shared" si="2"/>
        <v>0.67883971996024262</v>
      </c>
      <c r="U20" s="14">
        <f t="shared" si="2"/>
        <v>0.68814392706079763</v>
      </c>
      <c r="V20" s="14">
        <f t="shared" si="2"/>
        <v>0.70137925775743504</v>
      </c>
      <c r="W20" s="14">
        <f t="shared" si="2"/>
        <v>0.72168262049750653</v>
      </c>
      <c r="X20" s="14">
        <f t="shared" si="2"/>
        <v>0.74003140753684205</v>
      </c>
      <c r="Y20" s="14">
        <f t="shared" si="2"/>
        <v>0.75666475128159649</v>
      </c>
      <c r="Z20" s="14">
        <f t="shared" si="2"/>
        <v>0.77178671165014379</v>
      </c>
      <c r="AA20" s="14">
        <f t="shared" si="2"/>
        <v>0.7855722207088397</v>
      </c>
      <c r="AB20" s="14">
        <f t="shared" si="2"/>
        <v>0.79817189178834813</v>
      </c>
      <c r="AC20" s="14">
        <f t="shared" si="2"/>
        <v>0.80971593308569734</v>
      </c>
      <c r="AD20" s="14">
        <f t="shared" si="2"/>
        <v>0.82031735040199238</v>
      </c>
      <c r="AE20" s="14">
        <f t="shared" si="2"/>
        <v>0.82431647007219799</v>
      </c>
      <c r="AF20" s="14">
        <f t="shared" si="2"/>
        <v>0.83007458209100082</v>
      </c>
      <c r="AG20" s="14">
        <f t="shared" si="2"/>
        <v>0.83907367782920117</v>
      </c>
      <c r="AH20" s="14">
        <f t="shared" si="2"/>
        <v>0.84739010883122357</v>
      </c>
      <c r="AI20" s="14">
        <f t="shared" si="2"/>
        <v>0.85509027872220156</v>
      </c>
      <c r="AJ20" s="14">
        <f t="shared" si="2"/>
        <v>0.90835992179724467</v>
      </c>
      <c r="AK20" s="14">
        <f t="shared" si="2"/>
        <v>0.92470784684799789</v>
      </c>
      <c r="AL20" s="14">
        <f t="shared" si="2"/>
        <v>0.9603311125660845</v>
      </c>
      <c r="AM20" s="14">
        <f t="shared" si="2"/>
        <v>0.97566012874776264</v>
      </c>
      <c r="AN20" s="14">
        <f t="shared" si="2"/>
        <v>0.9835882195386153</v>
      </c>
    </row>
    <row r="21" spans="1:40" x14ac:dyDescent="0.35">
      <c r="A21" s="1" t="s">
        <v>28</v>
      </c>
      <c r="C21">
        <f t="shared" ref="C21:AN21" si="3">C$18*$J3/$K3</f>
        <v>8.0971593308569734E-3</v>
      </c>
      <c r="D21">
        <f t="shared" si="3"/>
        <v>1.6194318661713947E-2</v>
      </c>
      <c r="E21">
        <f t="shared" si="3"/>
        <v>2.429147799257092E-2</v>
      </c>
      <c r="F21">
        <f t="shared" si="3"/>
        <v>4.0485796654284867E-2</v>
      </c>
      <c r="G21">
        <f t="shared" si="3"/>
        <v>5.6680115315998821E-2</v>
      </c>
      <c r="H21">
        <f t="shared" si="3"/>
        <v>8.0971593308569734E-2</v>
      </c>
      <c r="I21">
        <f t="shared" si="3"/>
        <v>9.716591197028368E-2</v>
      </c>
      <c r="J21">
        <f t="shared" si="3"/>
        <v>0.1214573899628546</v>
      </c>
      <c r="K21">
        <f t="shared" si="3"/>
        <v>0.16194318661713947</v>
      </c>
      <c r="L21">
        <f t="shared" si="3"/>
        <v>0.20242898327142433</v>
      </c>
      <c r="M21">
        <f t="shared" si="3"/>
        <v>0.2429147799257092</v>
      </c>
      <c r="N21">
        <f t="shared" si="3"/>
        <v>0.28340057657999407</v>
      </c>
      <c r="O21">
        <f t="shared" si="3"/>
        <v>0.29959489524170801</v>
      </c>
      <c r="P21">
        <f t="shared" si="3"/>
        <v>0.32388637323427893</v>
      </c>
      <c r="Q21">
        <f t="shared" si="3"/>
        <v>0.36437216988856375</v>
      </c>
      <c r="R21">
        <f t="shared" si="3"/>
        <v>0.40485796654284861</v>
      </c>
      <c r="S21">
        <f t="shared" si="3"/>
        <v>0.44534376319713348</v>
      </c>
      <c r="T21">
        <f t="shared" si="3"/>
        <v>0.4858295598514184</v>
      </c>
      <c r="U21">
        <f t="shared" si="3"/>
        <v>0.50202387851313235</v>
      </c>
      <c r="V21">
        <f t="shared" si="3"/>
        <v>0.52631535650570327</v>
      </c>
      <c r="W21">
        <f t="shared" si="3"/>
        <v>0.56680115315998814</v>
      </c>
      <c r="X21">
        <f t="shared" si="3"/>
        <v>0.60728694981427311</v>
      </c>
      <c r="Y21">
        <f t="shared" si="3"/>
        <v>0.64777274646855798</v>
      </c>
      <c r="Z21">
        <f t="shared" si="3"/>
        <v>0.68825854312284285</v>
      </c>
      <c r="AA21">
        <f t="shared" si="3"/>
        <v>0.72874433977712783</v>
      </c>
      <c r="AB21">
        <f t="shared" si="3"/>
        <v>0.76923013643141269</v>
      </c>
      <c r="AC21">
        <f t="shared" si="3"/>
        <v>0.80971593308569756</v>
      </c>
      <c r="AD21">
        <f t="shared" si="3"/>
        <v>0.85020172973998243</v>
      </c>
      <c r="AE21">
        <f t="shared" si="3"/>
        <v>0.86639604840169615</v>
      </c>
      <c r="AF21">
        <f t="shared" si="3"/>
        <v>0.89068752639426729</v>
      </c>
      <c r="AG21">
        <f t="shared" si="3"/>
        <v>0.93117332304855227</v>
      </c>
      <c r="AH21">
        <f t="shared" si="3"/>
        <v>0.97165911970283714</v>
      </c>
      <c r="AI21">
        <f t="shared" si="3"/>
        <v>1.0121449163571221</v>
      </c>
      <c r="AJ21">
        <f t="shared" si="3"/>
        <v>1.4170028828999703</v>
      </c>
      <c r="AK21">
        <f t="shared" si="3"/>
        <v>1.6194318661713947</v>
      </c>
      <c r="AL21">
        <f t="shared" si="3"/>
        <v>2.429147799257092</v>
      </c>
      <c r="AM21">
        <f t="shared" si="3"/>
        <v>3.2388637323427893</v>
      </c>
      <c r="AN21">
        <f t="shared" si="3"/>
        <v>4.0485796654284867</v>
      </c>
    </row>
    <row r="22" spans="1:40" x14ac:dyDescent="0.35">
      <c r="A22" s="1" t="s">
        <v>38</v>
      </c>
      <c r="C22" s="8">
        <f>C20-C21</f>
        <v>1.6137366815307436E-2</v>
      </c>
      <c r="D22" s="8">
        <f t="shared" ref="D22:AN22" si="4">D20-D21</f>
        <v>3.1437120533335375E-2</v>
      </c>
      <c r="E22" s="8">
        <f t="shared" si="4"/>
        <v>4.5936475981452632E-2</v>
      </c>
      <c r="F22" s="8">
        <f t="shared" si="4"/>
        <v>7.2672938351947686E-2</v>
      </c>
      <c r="G22" s="8">
        <f t="shared" si="4"/>
        <v>9.6606533740855427E-2</v>
      </c>
      <c r="H22" s="8">
        <f t="shared" si="4"/>
        <v>0.12775532339384488</v>
      </c>
      <c r="I22" s="8">
        <f t="shared" si="4"/>
        <v>0.14565184627389652</v>
      </c>
      <c r="J22" s="8">
        <f t="shared" si="4"/>
        <v>0.16864259257190445</v>
      </c>
      <c r="K22" s="8">
        <f t="shared" si="4"/>
        <v>0.19795960746967761</v>
      </c>
      <c r="L22" s="8">
        <f t="shared" si="4"/>
        <v>0.21775934102154282</v>
      </c>
      <c r="M22" s="8">
        <f t="shared" si="4"/>
        <v>0.22966470661747179</v>
      </c>
      <c r="N22" s="8">
        <f t="shared" si="4"/>
        <v>0.23497128403063383</v>
      </c>
      <c r="O22" s="18">
        <f t="shared" si="4"/>
        <v>0.23548712185934428</v>
      </c>
      <c r="P22" s="8">
        <f t="shared" si="4"/>
        <v>0.23472272410888373</v>
      </c>
      <c r="Q22" s="8">
        <f t="shared" si="4"/>
        <v>0.22976678448347371</v>
      </c>
      <c r="R22" s="8">
        <f t="shared" si="4"/>
        <v>0.22079744831882669</v>
      </c>
      <c r="S22" s="8">
        <f t="shared" si="4"/>
        <v>0.20838691841590923</v>
      </c>
      <c r="T22" s="8">
        <f t="shared" si="4"/>
        <v>0.19301016010882421</v>
      </c>
      <c r="U22" s="8">
        <f t="shared" si="4"/>
        <v>0.18612004854766528</v>
      </c>
      <c r="V22" s="8">
        <f t="shared" si="4"/>
        <v>0.17506390125173177</v>
      </c>
      <c r="W22" s="8">
        <f t="shared" si="4"/>
        <v>0.1548814673375184</v>
      </c>
      <c r="X22" s="8">
        <f t="shared" si="4"/>
        <v>0.13274445772256893</v>
      </c>
      <c r="Y22" s="8">
        <f t="shared" si="4"/>
        <v>0.10889200481303851</v>
      </c>
      <c r="Z22" s="8">
        <f t="shared" si="4"/>
        <v>8.3528168527300939E-2</v>
      </c>
      <c r="AA22" s="8">
        <f t="shared" si="4"/>
        <v>5.6827880931711872E-2</v>
      </c>
      <c r="AB22" s="8">
        <f t="shared" si="4"/>
        <v>2.8941755356935439E-2</v>
      </c>
      <c r="AC22" s="8">
        <f t="shared" si="4"/>
        <v>0</v>
      </c>
      <c r="AD22" s="8">
        <f t="shared" si="4"/>
        <v>-2.9884379337990041E-2</v>
      </c>
      <c r="AE22" s="8">
        <f t="shared" si="4"/>
        <v>-4.2079578329498157E-2</v>
      </c>
      <c r="AF22" s="8">
        <f t="shared" si="4"/>
        <v>-6.0612944303266469E-2</v>
      </c>
      <c r="AG22" s="8">
        <f t="shared" si="4"/>
        <v>-9.2099645219351101E-2</v>
      </c>
      <c r="AH22" s="8">
        <f t="shared" si="4"/>
        <v>-0.12426901087161357</v>
      </c>
      <c r="AI22" s="8">
        <f t="shared" si="4"/>
        <v>-0.15705463763492056</v>
      </c>
      <c r="AJ22" s="8">
        <f t="shared" ref="AJ22" si="5">AJ20-AJ21</f>
        <v>-0.50864296110272567</v>
      </c>
      <c r="AK22" s="8">
        <f t="shared" si="4"/>
        <v>-0.69472401932339678</v>
      </c>
      <c r="AL22" s="8">
        <f t="shared" si="4"/>
        <v>-1.4688166866910075</v>
      </c>
      <c r="AM22" s="8">
        <f t="shared" si="4"/>
        <v>-2.2632036035950267</v>
      </c>
      <c r="AN22" s="8">
        <f t="shared" si="4"/>
        <v>-3.0649914458898713</v>
      </c>
    </row>
    <row r="23" spans="1:40" x14ac:dyDescent="0.35">
      <c r="A23" s="1" t="s">
        <v>29</v>
      </c>
      <c r="C23">
        <f t="shared" ref="C23:AN23" si="6">C$18*$J4/$K4</f>
        <v>4.6235392342399897E-3</v>
      </c>
      <c r="D23">
        <f t="shared" si="6"/>
        <v>9.2470784684799794E-3</v>
      </c>
      <c r="E23">
        <f t="shared" si="6"/>
        <v>1.3870617702719967E-2</v>
      </c>
      <c r="F23">
        <f t="shared" si="6"/>
        <v>2.311769617119995E-2</v>
      </c>
      <c r="G23">
        <f t="shared" si="6"/>
        <v>3.2364774639679926E-2</v>
      </c>
      <c r="H23">
        <f t="shared" si="6"/>
        <v>4.62353923423999E-2</v>
      </c>
      <c r="I23">
        <f t="shared" si="6"/>
        <v>5.5482470810879869E-2</v>
      </c>
      <c r="J23">
        <f t="shared" si="6"/>
        <v>6.9353088513599837E-2</v>
      </c>
      <c r="K23">
        <f t="shared" si="6"/>
        <v>9.2470784684799801E-2</v>
      </c>
      <c r="L23">
        <f t="shared" si="6"/>
        <v>0.11558848085599974</v>
      </c>
      <c r="M23">
        <f t="shared" si="6"/>
        <v>0.13870617702719967</v>
      </c>
      <c r="N23">
        <f t="shared" si="6"/>
        <v>0.16182387319839961</v>
      </c>
      <c r="O23">
        <f t="shared" si="6"/>
        <v>0.17107095166687961</v>
      </c>
      <c r="P23">
        <f t="shared" si="6"/>
        <v>0.18494156936959957</v>
      </c>
      <c r="Q23">
        <f t="shared" si="6"/>
        <v>0.20805926554079951</v>
      </c>
      <c r="R23">
        <f t="shared" si="6"/>
        <v>0.23117696171199945</v>
      </c>
      <c r="S23">
        <f t="shared" si="6"/>
        <v>0.25429465788319938</v>
      </c>
      <c r="T23">
        <f t="shared" si="6"/>
        <v>0.27741235405439935</v>
      </c>
      <c r="U23">
        <f t="shared" si="6"/>
        <v>0.28665943252287934</v>
      </c>
      <c r="V23">
        <f t="shared" si="6"/>
        <v>0.30053005022559931</v>
      </c>
      <c r="W23">
        <f t="shared" si="6"/>
        <v>0.32364774639679927</v>
      </c>
      <c r="X23">
        <f t="shared" si="6"/>
        <v>0.34676544256799924</v>
      </c>
      <c r="Y23">
        <f t="shared" si="6"/>
        <v>0.3698831387391992</v>
      </c>
      <c r="Z23">
        <f t="shared" si="6"/>
        <v>0.39300083491039922</v>
      </c>
      <c r="AA23">
        <f t="shared" si="6"/>
        <v>0.41611853108159919</v>
      </c>
      <c r="AB23">
        <f t="shared" si="6"/>
        <v>0.43923622725279915</v>
      </c>
      <c r="AC23">
        <f t="shared" si="6"/>
        <v>0.46235392342399906</v>
      </c>
      <c r="AD23">
        <f t="shared" si="6"/>
        <v>0.48547161959519902</v>
      </c>
      <c r="AE23">
        <f t="shared" si="6"/>
        <v>0.49471869806367891</v>
      </c>
      <c r="AF23">
        <f t="shared" si="6"/>
        <v>0.50858931576639899</v>
      </c>
      <c r="AG23">
        <f t="shared" si="6"/>
        <v>0.53170701193759895</v>
      </c>
      <c r="AH23">
        <f t="shared" si="6"/>
        <v>0.55482470810879891</v>
      </c>
      <c r="AI23">
        <f t="shared" si="6"/>
        <v>0.57794240427999888</v>
      </c>
      <c r="AJ23">
        <f t="shared" si="6"/>
        <v>0.80911936599199819</v>
      </c>
      <c r="AK23">
        <f t="shared" si="6"/>
        <v>0.92470784684799789</v>
      </c>
      <c r="AL23">
        <f t="shared" si="6"/>
        <v>1.387061770271997</v>
      </c>
      <c r="AM23">
        <f t="shared" si="6"/>
        <v>1.8494156936959958</v>
      </c>
      <c r="AN23">
        <f t="shared" si="6"/>
        <v>2.3117696171199946</v>
      </c>
    </row>
    <row r="24" spans="1:40" x14ac:dyDescent="0.35">
      <c r="A24" s="1" t="s">
        <v>37</v>
      </c>
      <c r="C24" s="8">
        <f>C$20-C23</f>
        <v>1.9610986911924422E-2</v>
      </c>
      <c r="D24" s="8">
        <f t="shared" ref="D24:AN24" si="7">D$20-D23</f>
        <v>3.8384360726569339E-2</v>
      </c>
      <c r="E24" s="8">
        <f t="shared" si="7"/>
        <v>5.6357336271303585E-2</v>
      </c>
      <c r="F24" s="8">
        <f t="shared" si="7"/>
        <v>9.0041038835032602E-2</v>
      </c>
      <c r="G24" s="8">
        <f t="shared" si="7"/>
        <v>0.12092187441717431</v>
      </c>
      <c r="H24" s="8">
        <f t="shared" si="7"/>
        <v>0.16249152436001471</v>
      </c>
      <c r="I24" s="8">
        <f t="shared" si="7"/>
        <v>0.18733528743330033</v>
      </c>
      <c r="J24" s="8">
        <f t="shared" si="7"/>
        <v>0.22074689402115921</v>
      </c>
      <c r="K24" s="8">
        <f t="shared" si="7"/>
        <v>0.26743200940201728</v>
      </c>
      <c r="L24" s="8">
        <f t="shared" si="7"/>
        <v>0.30459984343696744</v>
      </c>
      <c r="M24" s="8">
        <f t="shared" si="7"/>
        <v>0.33387330951598132</v>
      </c>
      <c r="N24" s="8">
        <f t="shared" si="7"/>
        <v>0.35654798741222826</v>
      </c>
      <c r="O24" s="8">
        <f t="shared" si="7"/>
        <v>0.36401106543417272</v>
      </c>
      <c r="P24" s="8">
        <f t="shared" si="7"/>
        <v>0.37366752797356306</v>
      </c>
      <c r="Q24" s="8">
        <f t="shared" si="7"/>
        <v>0.38607968883123794</v>
      </c>
      <c r="R24" s="8">
        <f t="shared" si="7"/>
        <v>0.39447845314967589</v>
      </c>
      <c r="S24" s="8">
        <f t="shared" si="7"/>
        <v>0.39943602372984333</v>
      </c>
      <c r="T24" s="8">
        <f t="shared" si="7"/>
        <v>0.40142736590584327</v>
      </c>
      <c r="U24" s="18">
        <f t="shared" si="7"/>
        <v>0.40148449453791829</v>
      </c>
      <c r="V24" s="8">
        <f t="shared" si="7"/>
        <v>0.40084920753183573</v>
      </c>
      <c r="W24" s="8">
        <f t="shared" si="7"/>
        <v>0.39803487410070726</v>
      </c>
      <c r="X24" s="8">
        <f t="shared" si="7"/>
        <v>0.39326596496884281</v>
      </c>
      <c r="Y24" s="8">
        <f t="shared" si="7"/>
        <v>0.38678161254239729</v>
      </c>
      <c r="Z24" s="8">
        <f t="shared" si="7"/>
        <v>0.37878587673974456</v>
      </c>
      <c r="AA24" s="8">
        <f t="shared" si="7"/>
        <v>0.36945368962724051</v>
      </c>
      <c r="AB24" s="8">
        <f t="shared" si="7"/>
        <v>0.35893566453554898</v>
      </c>
      <c r="AC24" s="8">
        <f t="shared" si="7"/>
        <v>0.34736200966169828</v>
      </c>
      <c r="AD24" s="8">
        <f t="shared" si="7"/>
        <v>0.33484573080679336</v>
      </c>
      <c r="AE24" s="8">
        <f t="shared" si="7"/>
        <v>0.32959777200851909</v>
      </c>
      <c r="AF24" s="8">
        <f t="shared" si="7"/>
        <v>0.32148526632460184</v>
      </c>
      <c r="AG24" s="8">
        <f t="shared" si="7"/>
        <v>0.30736666589160222</v>
      </c>
      <c r="AH24" s="8">
        <f t="shared" si="7"/>
        <v>0.29256540072242465</v>
      </c>
      <c r="AI24" s="8">
        <f t="shared" si="7"/>
        <v>0.27714787444220268</v>
      </c>
      <c r="AJ24" s="8">
        <f t="shared" ref="AJ24" si="8">AJ$20-AJ23</f>
        <v>9.9240555805246489E-2</v>
      </c>
      <c r="AK24" s="8">
        <f t="shared" si="7"/>
        <v>0</v>
      </c>
      <c r="AL24" s="8">
        <f t="shared" si="7"/>
        <v>-0.42673065770591245</v>
      </c>
      <c r="AM24" s="8">
        <f t="shared" si="7"/>
        <v>-0.87375556494823314</v>
      </c>
      <c r="AN24" s="8">
        <f t="shared" si="7"/>
        <v>-1.3281813975813792</v>
      </c>
    </row>
    <row r="25" spans="1:40" x14ac:dyDescent="0.35">
      <c r="A25" s="1" t="s">
        <v>30</v>
      </c>
      <c r="C25">
        <f t="shared" ref="C25:AN25" si="9">C$18*$J5/$K5</f>
        <v>3.2011037085536149E-3</v>
      </c>
      <c r="D25">
        <f t="shared" si="9"/>
        <v>6.4022074171072299E-3</v>
      </c>
      <c r="E25">
        <f t="shared" si="9"/>
        <v>9.6033111256608444E-3</v>
      </c>
      <c r="F25">
        <f t="shared" si="9"/>
        <v>1.6005518542768077E-2</v>
      </c>
      <c r="G25">
        <f t="shared" si="9"/>
        <v>2.2407725959875308E-2</v>
      </c>
      <c r="H25">
        <f t="shared" si="9"/>
        <v>3.2011037085536154E-2</v>
      </c>
      <c r="I25">
        <f t="shared" si="9"/>
        <v>3.8413244502643377E-2</v>
      </c>
      <c r="J25">
        <f t="shared" si="9"/>
        <v>4.8016555628304224E-2</v>
      </c>
      <c r="K25">
        <f t="shared" si="9"/>
        <v>6.4022074171072307E-2</v>
      </c>
      <c r="L25">
        <f t="shared" si="9"/>
        <v>8.002759271384037E-2</v>
      </c>
      <c r="M25">
        <f t="shared" si="9"/>
        <v>9.6033111256608447E-2</v>
      </c>
      <c r="N25">
        <f t="shared" si="9"/>
        <v>0.11203862979937651</v>
      </c>
      <c r="O25">
        <f t="shared" si="9"/>
        <v>0.11844083721648375</v>
      </c>
      <c r="P25">
        <f t="shared" si="9"/>
        <v>0.12804414834214459</v>
      </c>
      <c r="Q25">
        <f t="shared" si="9"/>
        <v>0.14404966688491266</v>
      </c>
      <c r="R25">
        <f t="shared" si="9"/>
        <v>0.16005518542768074</v>
      </c>
      <c r="S25">
        <f t="shared" si="9"/>
        <v>0.17606070397044882</v>
      </c>
      <c r="T25">
        <f t="shared" si="9"/>
        <v>0.19206622251321689</v>
      </c>
      <c r="U25">
        <f t="shared" si="9"/>
        <v>0.19846842993032413</v>
      </c>
      <c r="V25">
        <f t="shared" si="9"/>
        <v>0.208071741055985</v>
      </c>
      <c r="W25">
        <f t="shared" si="9"/>
        <v>0.22407725959875305</v>
      </c>
      <c r="X25">
        <f t="shared" si="9"/>
        <v>0.24008277814152115</v>
      </c>
      <c r="Y25">
        <f t="shared" si="9"/>
        <v>0.25608829668428928</v>
      </c>
      <c r="Z25">
        <f t="shared" si="9"/>
        <v>0.27209381522705733</v>
      </c>
      <c r="AA25">
        <f t="shared" si="9"/>
        <v>0.28809933376982544</v>
      </c>
      <c r="AB25">
        <f t="shared" si="9"/>
        <v>0.30410485231259349</v>
      </c>
      <c r="AC25">
        <f t="shared" si="9"/>
        <v>0.32011037085536159</v>
      </c>
      <c r="AD25">
        <f t="shared" si="9"/>
        <v>0.3361158893981297</v>
      </c>
      <c r="AE25">
        <f t="shared" si="9"/>
        <v>0.34251809681523682</v>
      </c>
      <c r="AF25">
        <f t="shared" si="9"/>
        <v>0.3521214079408978</v>
      </c>
      <c r="AG25">
        <f t="shared" si="9"/>
        <v>0.3681269264836658</v>
      </c>
      <c r="AH25">
        <f t="shared" si="9"/>
        <v>0.3841324450264339</v>
      </c>
      <c r="AI25">
        <f t="shared" si="9"/>
        <v>0.400137963569202</v>
      </c>
      <c r="AJ25">
        <f t="shared" si="9"/>
        <v>0.56019314899688266</v>
      </c>
      <c r="AK25">
        <f t="shared" si="9"/>
        <v>0.64022074171072296</v>
      </c>
      <c r="AL25">
        <f t="shared" si="9"/>
        <v>0.9603311125660845</v>
      </c>
      <c r="AM25">
        <f t="shared" si="9"/>
        <v>1.2804414834214459</v>
      </c>
      <c r="AN25">
        <f t="shared" si="9"/>
        <v>1.6005518542768076</v>
      </c>
    </row>
    <row r="26" spans="1:40" x14ac:dyDescent="0.35">
      <c r="A26" s="1" t="s">
        <v>36</v>
      </c>
      <c r="C26" s="8">
        <f>C$20-C25</f>
        <v>2.1033422437610794E-2</v>
      </c>
      <c r="D26" s="8">
        <f t="shared" ref="D26:AN26" si="10">D$20-D25</f>
        <v>4.1229231777942091E-2</v>
      </c>
      <c r="E26" s="8">
        <f t="shared" si="10"/>
        <v>6.0624642848362706E-2</v>
      </c>
      <c r="F26" s="8">
        <f t="shared" si="10"/>
        <v>9.7153216463464476E-2</v>
      </c>
      <c r="G26" s="8">
        <f t="shared" si="10"/>
        <v>0.13087892309697893</v>
      </c>
      <c r="H26" s="8">
        <f t="shared" si="10"/>
        <v>0.17671587961687846</v>
      </c>
      <c r="I26" s="8">
        <f t="shared" si="10"/>
        <v>0.20440451374153681</v>
      </c>
      <c r="J26" s="8">
        <f t="shared" si="10"/>
        <v>0.24208342690645482</v>
      </c>
      <c r="K26" s="8">
        <f t="shared" si="10"/>
        <v>0.29588071991574477</v>
      </c>
      <c r="L26" s="8">
        <f t="shared" si="10"/>
        <v>0.3401607315791268</v>
      </c>
      <c r="M26" s="8">
        <f t="shared" si="10"/>
        <v>0.37654637528657253</v>
      </c>
      <c r="N26" s="8">
        <f t="shared" si="10"/>
        <v>0.40633323081125139</v>
      </c>
      <c r="O26" s="8">
        <f t="shared" si="10"/>
        <v>0.41664117988456856</v>
      </c>
      <c r="P26" s="8">
        <f t="shared" si="10"/>
        <v>0.43056494900101805</v>
      </c>
      <c r="Q26" s="8">
        <f t="shared" si="10"/>
        <v>0.45008928748712479</v>
      </c>
      <c r="R26" s="8">
        <f t="shared" si="10"/>
        <v>0.46560022943399459</v>
      </c>
      <c r="S26" s="8">
        <f t="shared" si="10"/>
        <v>0.47766997764259389</v>
      </c>
      <c r="T26" s="8">
        <f t="shared" si="10"/>
        <v>0.48677349744702569</v>
      </c>
      <c r="U26" s="8">
        <f t="shared" si="10"/>
        <v>0.48967549713047354</v>
      </c>
      <c r="V26" s="8">
        <f t="shared" si="10"/>
        <v>0.49330751670145001</v>
      </c>
      <c r="W26" s="8">
        <f t="shared" si="10"/>
        <v>0.49760536089875351</v>
      </c>
      <c r="X26" s="8">
        <f t="shared" si="10"/>
        <v>0.49994862939532092</v>
      </c>
      <c r="Y26" s="19">
        <f t="shared" si="10"/>
        <v>0.50057645459730726</v>
      </c>
      <c r="Z26" s="8">
        <f t="shared" si="10"/>
        <v>0.49969289642308645</v>
      </c>
      <c r="AA26" s="8">
        <f t="shared" si="10"/>
        <v>0.49747288693901426</v>
      </c>
      <c r="AB26" s="8">
        <f t="shared" si="10"/>
        <v>0.49406703947575464</v>
      </c>
      <c r="AC26" s="8">
        <f t="shared" si="10"/>
        <v>0.48960556223033574</v>
      </c>
      <c r="AD26" s="8">
        <f t="shared" si="10"/>
        <v>0.48420146100386269</v>
      </c>
      <c r="AE26" s="8">
        <f t="shared" si="10"/>
        <v>0.48179837325696118</v>
      </c>
      <c r="AF26" s="8">
        <f t="shared" si="10"/>
        <v>0.47795317415010302</v>
      </c>
      <c r="AG26" s="8">
        <f t="shared" si="10"/>
        <v>0.47094675134553537</v>
      </c>
      <c r="AH26" s="8">
        <f t="shared" si="10"/>
        <v>0.46325766380478967</v>
      </c>
      <c r="AI26" s="8">
        <f t="shared" si="10"/>
        <v>0.45495231515299955</v>
      </c>
      <c r="AJ26" s="8">
        <f t="shared" ref="AJ26" si="11">AJ$20-AJ25</f>
        <v>0.34816677280036201</v>
      </c>
      <c r="AK26" s="8">
        <f t="shared" si="10"/>
        <v>0.28448710513727493</v>
      </c>
      <c r="AL26" s="8">
        <f t="shared" si="10"/>
        <v>0</v>
      </c>
      <c r="AM26" s="8">
        <f t="shared" si="10"/>
        <v>-0.30478135467368328</v>
      </c>
      <c r="AN26" s="8">
        <f t="shared" si="10"/>
        <v>-0.61696363473819227</v>
      </c>
    </row>
    <row r="27" spans="1:40" x14ac:dyDescent="0.35">
      <c r="A27" s="1" t="s">
        <v>31</v>
      </c>
      <c r="C27">
        <f t="shared" ref="C27:AN27" si="12">C$18*$J6/$K6</f>
        <v>2.4391503218694067E-3</v>
      </c>
      <c r="D27">
        <f t="shared" si="12"/>
        <v>4.8783006437388135E-3</v>
      </c>
      <c r="E27">
        <f t="shared" si="12"/>
        <v>7.3174509656082198E-3</v>
      </c>
      <c r="F27">
        <f t="shared" si="12"/>
        <v>1.2195751609347034E-2</v>
      </c>
      <c r="G27">
        <f t="shared" si="12"/>
        <v>1.7074052253085847E-2</v>
      </c>
      <c r="H27">
        <f t="shared" si="12"/>
        <v>2.4391503218694068E-2</v>
      </c>
      <c r="I27">
        <f t="shared" si="12"/>
        <v>2.9269803862432879E-2</v>
      </c>
      <c r="J27">
        <f t="shared" si="12"/>
        <v>3.6587254828041101E-2</v>
      </c>
      <c r="K27">
        <f t="shared" si="12"/>
        <v>4.8783006437388136E-2</v>
      </c>
      <c r="L27">
        <f t="shared" si="12"/>
        <v>6.0978758046735165E-2</v>
      </c>
      <c r="M27">
        <f t="shared" si="12"/>
        <v>7.3174509656082201E-2</v>
      </c>
      <c r="N27">
        <f t="shared" si="12"/>
        <v>8.5370261265429223E-2</v>
      </c>
      <c r="O27">
        <f t="shared" si="12"/>
        <v>9.0248561909168037E-2</v>
      </c>
      <c r="P27">
        <f t="shared" si="12"/>
        <v>9.7566012874776259E-2</v>
      </c>
      <c r="Q27">
        <f t="shared" si="12"/>
        <v>0.10976176448412328</v>
      </c>
      <c r="R27">
        <f t="shared" si="12"/>
        <v>0.12195751609347032</v>
      </c>
      <c r="S27">
        <f t="shared" si="12"/>
        <v>0.13415326770281735</v>
      </c>
      <c r="T27">
        <f t="shared" si="12"/>
        <v>0.1463490193121644</v>
      </c>
      <c r="U27">
        <f t="shared" si="12"/>
        <v>0.15122731995590322</v>
      </c>
      <c r="V27">
        <f t="shared" si="12"/>
        <v>0.15854477092151142</v>
      </c>
      <c r="W27">
        <f t="shared" si="12"/>
        <v>0.17074052253085847</v>
      </c>
      <c r="X27">
        <f t="shared" si="12"/>
        <v>0.18293627414020552</v>
      </c>
      <c r="Y27">
        <f t="shared" si="12"/>
        <v>0.19513202574955257</v>
      </c>
      <c r="Z27">
        <f t="shared" si="12"/>
        <v>0.20732777735889962</v>
      </c>
      <c r="AA27">
        <f t="shared" si="12"/>
        <v>0.21952352896824665</v>
      </c>
      <c r="AB27">
        <f t="shared" si="12"/>
        <v>0.23171928057759369</v>
      </c>
      <c r="AC27">
        <f t="shared" si="12"/>
        <v>0.24391503218694072</v>
      </c>
      <c r="AD27">
        <f t="shared" si="12"/>
        <v>0.25611078379628777</v>
      </c>
      <c r="AE27">
        <f t="shared" si="12"/>
        <v>0.2609890844400265</v>
      </c>
      <c r="AF27">
        <f t="shared" si="12"/>
        <v>0.26830653540563482</v>
      </c>
      <c r="AG27">
        <f t="shared" si="12"/>
        <v>0.28050228701498187</v>
      </c>
      <c r="AH27">
        <f t="shared" si="12"/>
        <v>0.29269803862432892</v>
      </c>
      <c r="AI27">
        <f t="shared" si="12"/>
        <v>0.30489379023367591</v>
      </c>
      <c r="AJ27">
        <f t="shared" si="12"/>
        <v>0.42685130632714618</v>
      </c>
      <c r="AK27">
        <f t="shared" si="12"/>
        <v>0.48783006437388132</v>
      </c>
      <c r="AL27">
        <f t="shared" si="12"/>
        <v>0.73174509656082198</v>
      </c>
      <c r="AM27">
        <f t="shared" si="12"/>
        <v>0.97566012874776264</v>
      </c>
      <c r="AN27">
        <f t="shared" si="12"/>
        <v>1.2195751609347032</v>
      </c>
    </row>
    <row r="28" spans="1:40" x14ac:dyDescent="0.35">
      <c r="A28" s="1" t="s">
        <v>39</v>
      </c>
      <c r="C28" s="8">
        <f>C$20-C27</f>
        <v>2.1795375824295003E-2</v>
      </c>
      <c r="D28" s="8">
        <f t="shared" ref="D28:AN28" si="13">D$20-D27</f>
        <v>4.2753138551310507E-2</v>
      </c>
      <c r="E28" s="8">
        <f t="shared" si="13"/>
        <v>6.291050300841533E-2</v>
      </c>
      <c r="F28" s="8">
        <f t="shared" si="13"/>
        <v>0.10096298339688552</v>
      </c>
      <c r="G28" s="8">
        <f t="shared" si="13"/>
        <v>0.1362125968037684</v>
      </c>
      <c r="H28" s="8">
        <f t="shared" si="13"/>
        <v>0.18433541348372054</v>
      </c>
      <c r="I28" s="8">
        <f t="shared" si="13"/>
        <v>0.21354795438174731</v>
      </c>
      <c r="J28" s="8">
        <f t="shared" si="13"/>
        <v>0.25351272770671796</v>
      </c>
      <c r="K28" s="8">
        <f t="shared" si="13"/>
        <v>0.31111978764942894</v>
      </c>
      <c r="L28" s="8">
        <f t="shared" si="13"/>
        <v>0.35920956624623201</v>
      </c>
      <c r="M28" s="8">
        <f t="shared" si="13"/>
        <v>0.39940497688709881</v>
      </c>
      <c r="N28" s="8">
        <f t="shared" si="13"/>
        <v>0.43300159934519866</v>
      </c>
      <c r="O28" s="8">
        <f t="shared" si="13"/>
        <v>0.44483345519188427</v>
      </c>
      <c r="P28" s="8">
        <f t="shared" si="13"/>
        <v>0.46104308446838638</v>
      </c>
      <c r="Q28" s="8">
        <f t="shared" si="13"/>
        <v>0.48437718988791417</v>
      </c>
      <c r="R28" s="8">
        <f t="shared" si="13"/>
        <v>0.50369789876820503</v>
      </c>
      <c r="S28" s="8">
        <f t="shared" si="13"/>
        <v>0.51957741391022538</v>
      </c>
      <c r="T28" s="8">
        <f t="shared" si="13"/>
        <v>0.53249070064807824</v>
      </c>
      <c r="U28" s="8">
        <f t="shared" si="13"/>
        <v>0.53691660710489442</v>
      </c>
      <c r="V28" s="8">
        <f t="shared" si="13"/>
        <v>0.54283448683592361</v>
      </c>
      <c r="W28" s="8">
        <f t="shared" si="13"/>
        <v>0.55094209796664806</v>
      </c>
      <c r="X28" s="8">
        <f t="shared" si="13"/>
        <v>0.55709513339663652</v>
      </c>
      <c r="Y28" s="8">
        <f t="shared" si="13"/>
        <v>0.56153272553204392</v>
      </c>
      <c r="Z28" s="8">
        <f t="shared" si="13"/>
        <v>0.56445893429124416</v>
      </c>
      <c r="AA28" s="8">
        <f t="shared" si="13"/>
        <v>0.56604869174059302</v>
      </c>
      <c r="AB28" s="19">
        <f t="shared" si="13"/>
        <v>0.56645261121075441</v>
      </c>
      <c r="AC28" s="8">
        <f t="shared" si="13"/>
        <v>0.56580090089875656</v>
      </c>
      <c r="AD28" s="8">
        <f t="shared" si="13"/>
        <v>0.56420656660570456</v>
      </c>
      <c r="AE28" s="8">
        <f t="shared" si="13"/>
        <v>0.56332738563217144</v>
      </c>
      <c r="AF28" s="8">
        <f t="shared" si="13"/>
        <v>0.56176804668536606</v>
      </c>
      <c r="AG28" s="8">
        <f t="shared" si="13"/>
        <v>0.55857139081421936</v>
      </c>
      <c r="AH28" s="8">
        <f t="shared" si="13"/>
        <v>0.55469207020689471</v>
      </c>
      <c r="AI28" s="8">
        <f t="shared" si="13"/>
        <v>0.55019648848852565</v>
      </c>
      <c r="AJ28" s="8">
        <f t="shared" ref="AJ28" si="14">AJ$20-AJ27</f>
        <v>0.48150861547009849</v>
      </c>
      <c r="AK28" s="8">
        <f t="shared" si="13"/>
        <v>0.43687778247411657</v>
      </c>
      <c r="AL28" s="8">
        <f t="shared" si="13"/>
        <v>0.22858601600526252</v>
      </c>
      <c r="AM28" s="8">
        <f t="shared" si="13"/>
        <v>0</v>
      </c>
      <c r="AN28" s="8">
        <f t="shared" si="13"/>
        <v>-0.23598694139608789</v>
      </c>
    </row>
    <row r="29" spans="1:40" x14ac:dyDescent="0.35">
      <c r="A29" s="1" t="s">
        <v>52</v>
      </c>
      <c r="C29" s="10">
        <v>0.05</v>
      </c>
      <c r="D29" s="10">
        <v>0.05</v>
      </c>
      <c r="E29" s="10">
        <v>0.05</v>
      </c>
      <c r="F29" s="10">
        <v>0.05</v>
      </c>
      <c r="G29" s="10">
        <v>0.05</v>
      </c>
      <c r="H29" s="10">
        <v>0.05</v>
      </c>
      <c r="I29" s="10">
        <v>0.05</v>
      </c>
      <c r="J29" s="10">
        <v>0.05</v>
      </c>
      <c r="K29" s="10">
        <v>0.05</v>
      </c>
      <c r="L29" s="10">
        <v>0.05</v>
      </c>
      <c r="M29" s="10">
        <v>0.05</v>
      </c>
      <c r="N29" s="10">
        <v>0.05</v>
      </c>
      <c r="O29" s="10">
        <v>0.05</v>
      </c>
      <c r="P29" s="10">
        <v>0.05</v>
      </c>
      <c r="Q29" s="10">
        <v>0.05</v>
      </c>
      <c r="R29" s="10">
        <v>0.05</v>
      </c>
      <c r="S29" s="10">
        <v>0.05</v>
      </c>
      <c r="T29" s="10">
        <v>0.05</v>
      </c>
      <c r="U29" s="10">
        <v>0.05</v>
      </c>
      <c r="V29" s="10">
        <v>0.05</v>
      </c>
      <c r="W29" s="10">
        <v>0.05</v>
      </c>
      <c r="X29" s="10">
        <v>0.05</v>
      </c>
      <c r="Y29" s="10">
        <v>0.05</v>
      </c>
      <c r="Z29" s="10">
        <v>0.05</v>
      </c>
      <c r="AA29" s="10">
        <v>0.05</v>
      </c>
      <c r="AB29" s="10">
        <v>0.05</v>
      </c>
      <c r="AC29" s="10">
        <v>0.05</v>
      </c>
      <c r="AD29" s="10">
        <v>0.05</v>
      </c>
      <c r="AE29" s="10">
        <v>0.05</v>
      </c>
      <c r="AF29" s="10">
        <v>0.05</v>
      </c>
      <c r="AG29" s="10">
        <v>0.05</v>
      </c>
      <c r="AH29" s="10">
        <v>0.05</v>
      </c>
      <c r="AI29" s="10">
        <v>0.05</v>
      </c>
      <c r="AJ29" s="10">
        <v>0.05</v>
      </c>
      <c r="AK29" s="10">
        <v>0.05</v>
      </c>
      <c r="AL29" s="10">
        <v>0.05</v>
      </c>
      <c r="AM29" s="10">
        <v>0.05</v>
      </c>
      <c r="AN29" s="10">
        <v>0.05</v>
      </c>
    </row>
    <row r="30" spans="1:40" x14ac:dyDescent="0.35">
      <c r="A30" s="1" t="s">
        <v>1</v>
      </c>
      <c r="C30" s="14">
        <f>C$18/(1+C$18)*(1-C29)^$C$17*(1-3*(1-C29)/(1+1/($C$17+C$18*$C$17))+3*(1-C29)^2/(1+2/($C$17+C$18*$C$17))-(1-C29)^3/(1+3/($C$17+C$18*$C$17)))/$C$16</f>
        <v>2.612112706243323E-2</v>
      </c>
      <c r="D30" s="14">
        <f t="shared" ref="D30" si="15">D$18/(1+D$18)*(1-D29)^$C$17*(1-3*(1-D29)/(1+1/($C$17+D$18*$C$17))+3*(1-D29)^2/(1+2/($C$17+D$18*$C$17))-(1-D29)^3/(1+3/($C$17+D$18*$C$17)))/$C$16</f>
        <v>5.1074573178892989E-2</v>
      </c>
      <c r="E30" s="14">
        <f t="shared" ref="E30" si="16">E$18/(1+E$18)*(1-E29)^$C$17*(1-3*(1-E29)/(1+1/($C$17+E$18*$C$17))+3*(1-E29)^2/(1+2/($C$17+E$18*$C$17))-(1-E29)^3/(1+3/($C$17+E$18*$C$17)))/$C$16</f>
        <v>7.4911493608773902E-2</v>
      </c>
      <c r="F30" s="14">
        <f t="shared" ref="F30" si="17">F$18/(1+F$18)*(1-F29)^$C$17*(1-3*(1-F29)/(1+1/($C$17+F$18*$C$17))+3*(1-F29)^2/(1+2/($C$17+F$18*$C$17))-(1-F29)^3/(1+3/($C$17+F$18*$C$17)))/$C$16</f>
        <v>0.11942813176432179</v>
      </c>
      <c r="G30" s="14">
        <f t="shared" ref="G30" si="18">G$18/(1+G$18)*(1-G29)^$C$17*(1-3*(1-G29)/(1+1/($C$17+G$18*$C$17))+3*(1-G29)^2/(1+2/($C$17+G$18*$C$17))-(1-G29)^3/(1+3/($C$17+G$18*$C$17)))/$C$16</f>
        <v>0.16003313155142851</v>
      </c>
      <c r="H30" s="14">
        <f t="shared" ref="H30" si="19">H$18/(1+H$18)*(1-H29)^$C$17*(1-3*(1-H29)/(1+1/($C$17+H$18*$C$17))+3*(1-H29)^2/(1+2/($C$17+H$18*$C$17))-(1-H29)^3/(1+3/($C$17+H$18*$C$17)))/$C$16</f>
        <v>0.21431660399753452</v>
      </c>
      <c r="I30" s="14">
        <f t="shared" ref="I30" si="20">I$18/(1+I$18)*(1-I29)^$C$17*(1-3*(1-I29)/(1+1/($C$17+I$18*$C$17))+3*(1-I29)^2/(1+2/($C$17+I$18*$C$17))-(1-I29)^3/(1+3/($C$17+I$18*$C$17)))/$C$16</f>
        <v>0.24651473779705119</v>
      </c>
      <c r="J30" s="14">
        <f t="shared" ref="J30" si="21">J$18/(1+J$18)*(1-J29)^$C$17*(1-3*(1-J29)/(1+1/($C$17+J$18*$C$17))+3*(1-J29)^2/(1+2/($C$17+J$18*$C$17))-(1-J29)^3/(1+3/($C$17+J$18*$C$17)))/$C$16</f>
        <v>0.28947351617442851</v>
      </c>
      <c r="K30" s="14">
        <f t="shared" ref="K30" si="22">K$18/(1+K$18)*(1-K29)^$C$17*(1-3*(1-K29)/(1+1/($C$17+K$18*$C$17))+3*(1-K29)^2/(1+2/($C$17+K$18*$C$17))-(1-K29)^3/(1+3/($C$17+K$18*$C$17)))/$C$16</f>
        <v>0.34869494325054817</v>
      </c>
      <c r="L30" s="14">
        <f t="shared" ref="L30" si="23">L$18/(1+L$18)*(1-L29)^$C$17*(1-3*(1-L29)/(1+1/($C$17+L$18*$C$17))+3*(1-L29)^2/(1+2/($C$17+L$18*$C$17))-(1-L29)^3/(1+3/($C$17+L$18*$C$17)))/$C$16</f>
        <v>0.39499833450933308</v>
      </c>
      <c r="M30" s="14">
        <f t="shared" ref="M30" si="24">M$18/(1+M$18)*(1-M29)^$C$17*(1-3*(1-M29)/(1+1/($C$17+M$18*$C$17))+3*(1-M29)^2/(1+2/($C$17+M$18*$C$17))-(1-M29)^3/(1+3/($C$17+M$18*$C$17)))/$C$16</f>
        <v>0.43079697206834844</v>
      </c>
      <c r="N30" s="14">
        <f t="shared" ref="N30" si="25">N$18/(1+N$18)*(1-N29)^$C$17*(1-3*(1-N29)/(1+1/($C$17+N$18*$C$17))+3*(1-N29)^2/(1+2/($C$17+N$18*$C$17))-(1-N29)^3/(1+3/($C$17+N$18*$C$17)))/$C$16</f>
        <v>0.45803168790255994</v>
      </c>
      <c r="O30" s="14">
        <f t="shared" ref="O30" si="26">O$18/(1+O$18)*(1-O29)^$C$17*(1-3*(1-O29)/(1+1/($C$17+O$18*$C$17))+3*(1-O29)^2/(1+2/($C$17+O$18*$C$17))-(1-O29)^3/(1+3/($C$17+O$18*$C$17)))/$C$16</f>
        <v>0.46688969837994554</v>
      </c>
      <c r="P30" s="14">
        <f t="shared" ref="P30" si="27">P$18/(1+P$18)*(1-P29)^$C$17*(1-3*(1-P29)/(1+1/($C$17+P$18*$C$17))+3*(1-P29)^2/(1+2/($C$17+P$18*$C$17))-(1-P29)^3/(1+3/($C$17+P$18*$C$17)))/$C$16</f>
        <v>0.47827122871000166</v>
      </c>
      <c r="Q30" s="14">
        <f t="shared" ref="Q30" si="28">Q$18/(1+Q$18)*(1-Q29)^$C$17*(1-3*(1-Q29)/(1+1/($C$17+Q$18*$C$17))+3*(1-Q29)^2/(1+2/($C$17+Q$18*$C$17))-(1-Q29)^3/(1+3/($C$17+Q$18*$C$17)))/$C$16</f>
        <v>0.49278937980628662</v>
      </c>
      <c r="R30" s="14">
        <f t="shared" ref="R30" si="29">R$18/(1+R$18)*(1-R29)^$C$17*(1-3*(1-R29)/(1+1/($C$17+R$18*$C$17))+3*(1-R29)^2/(1+2/($C$17+R$18*$C$17))-(1-R29)^3/(1+3/($C$17+R$18*$C$17)))/$C$16</f>
        <v>0.50262469310561597</v>
      </c>
      <c r="S30" s="14">
        <f t="shared" ref="S30" si="30">S$18/(1+S$18)*(1-S29)^$C$17*(1-3*(1-S29)/(1+1/($C$17+S$18*$C$17))+3*(1-S29)^2/(1+2/($C$17+S$18*$C$17))-(1-S29)^3/(1+3/($C$17+S$18*$C$17)))/$C$16</f>
        <v>0.50862707723203193</v>
      </c>
      <c r="T30" s="14">
        <f t="shared" ref="T30" si="31">T$18/(1+T$18)*(1-T29)^$C$17*(1-3*(1-T29)/(1+1/($C$17+T$18*$C$17))+3*(1-T29)^2/(1+2/($C$17+T$18*$C$17))-(1-T29)^3/(1+3/($C$17+T$18*$C$17)))/$C$16</f>
        <v>0.51149438299414252</v>
      </c>
      <c r="U30" s="14">
        <f t="shared" ref="U30" si="32">U$18/(1+U$18)*(1-U29)^$C$17*(1-3*(1-U29)/(1+1/($C$17+U$18*$C$17))+3*(1-U29)^2/(1+2/($C$17+U$18*$C$17))-(1-U29)^3/(1+3/($C$17+U$18*$C$17)))/$C$16</f>
        <v>0.5118957986243402</v>
      </c>
      <c r="V30" s="14">
        <f t="shared" ref="V30" si="33">V$18/(1+V$18)*(1-V29)^$C$17*(1-3*(1-V29)/(1+1/($C$17+V$18*$C$17))+3*(1-V29)^2/(1+2/($C$17+V$18*$C$17))-(1-V29)^3/(1+3/($C$17+V$18*$C$17)))/$C$16</f>
        <v>0.51180131134891971</v>
      </c>
      <c r="W30" s="14">
        <f t="shared" ref="W30" si="34">W$18/(1+W$18)*(1-W29)^$C$17*(1-3*(1-W29)/(1+1/($C$17+W$18*$C$17))+3*(1-W29)^2/(1+2/($C$17+W$18*$C$17))-(1-W29)^3/(1+3/($C$17+W$18*$C$17)))/$C$16</f>
        <v>0.51002238729834593</v>
      </c>
      <c r="X30" s="14">
        <f t="shared" ref="X30" si="35">X$18/(1+X$18)*(1-X29)^$C$17*(1-3*(1-X29)/(1+1/($C$17+X$18*$C$17))+3*(1-X29)^2/(1+2/($C$17+X$18*$C$17))-(1-X29)^3/(1+3/($C$17+X$18*$C$17)))/$C$16</f>
        <v>0.50655031646628901</v>
      </c>
      <c r="Y30" s="14">
        <f t="shared" ref="Y30" si="36">Y$18/(1+Y$18)*(1-Y29)^$C$17*(1-3*(1-Y29)/(1+1/($C$17+Y$18*$C$17))+3*(1-Y29)^2/(1+2/($C$17+Y$18*$C$17))-(1-Y29)^3/(1+3/($C$17+Y$18*$C$17)))/$C$16</f>
        <v>0.50171072636930292</v>
      </c>
      <c r="Z30" s="14">
        <f t="shared" ref="Z30" si="37">Z$18/(1+Z$18)*(1-Z29)^$C$17*(1-3*(1-Z29)/(1+1/($C$17+Z$18*$C$17))+3*(1-Z29)^2/(1+2/($C$17+Z$18*$C$17))-(1-Z29)^3/(1+3/($C$17+Z$18*$C$17)))/$C$16</f>
        <v>0.49577406029690463</v>
      </c>
      <c r="AA30" s="14">
        <f t="shared" ref="AA30" si="38">AA$18/(1+AA$18)*(1-AA29)^$C$17*(1-3*(1-AA29)/(1+1/($C$17+AA$18*$C$17))+3*(1-AA29)^2/(1+2/($C$17+AA$18*$C$17))-(1-AA29)^3/(1+3/($C$17+AA$18*$C$17)))/$C$16</f>
        <v>0.4889652162260345</v>
      </c>
      <c r="AB30" s="14">
        <f t="shared" ref="AB30" si="39">AB$18/(1+AB$18)*(1-AB29)^$C$17*(1-3*(1-AB29)/(1+1/($C$17+AB$18*$C$17))+3*(1-AB29)^2/(1+2/($C$17+AB$18*$C$17))-(1-AB29)^3/(1+3/($C$17+AB$18*$C$17)))/$C$16</f>
        <v>0.48147139066637828</v>
      </c>
      <c r="AC30" s="14">
        <f t="shared" ref="AC30" si="40">AC$18/(1+AC$18)*(1-AC29)^$C$17*(1-3*(1-AC29)/(1+1/($C$17+AC$18*$C$17))+3*(1-AC29)^2/(1+2/($C$17+AC$18*$C$17))-(1-AC29)^3/(1+3/($C$17+AC$18*$C$17)))/$C$16</f>
        <v>0.47344848655484278</v>
      </c>
      <c r="AD30" s="14">
        <f t="shared" ref="AD30" si="41">AD$18/(1+AD$18)*(1-AD29)^$C$17*(1-3*(1-AD29)/(1+1/($C$17+AD$18*$C$17))+3*(1-AD29)^2/(1+2/($C$17+AD$18*$C$17))-(1-AD29)^3/(1+3/($C$17+AD$18*$C$17)))/$C$16</f>
        <v>0.465026367180633</v>
      </c>
      <c r="AE30" s="14">
        <f t="shared" ref="AE30" si="42">AE$18/(1+AE$18)*(1-AE29)^$C$17*(1-3*(1-AE29)/(1+1/($C$17+AE$18*$C$17))+3*(1-AE29)^2/(1+2/($C$17+AE$18*$C$17))-(1-AE29)^3/(1+3/($C$17+AE$18*$C$17)))/$C$16</f>
        <v>0.46157060805851802</v>
      </c>
      <c r="AF30" s="14">
        <f t="shared" ref="AF30" si="43">AF$18/(1+AF$18)*(1-AF29)^$C$17*(1-3*(1-AF29)/(1+1/($C$17+AF$18*$C$17))+3*(1-AF29)^2/(1+2/($C$17+AF$18*$C$17))-(1-AF29)^3/(1+3/($C$17+AF$18*$C$17)))/$C$16</f>
        <v>0.45631317871577015</v>
      </c>
      <c r="AG30" s="14">
        <f t="shared" ref="AG30" si="44">AG$18/(1+AG$18)*(1-AG29)^$C$17*(1-3*(1-AG29)/(1+1/($C$17+AG$18*$C$17))+3*(1-AG29)^2/(1+2/($C$17+AG$18*$C$17))-(1-AG29)^3/(1+3/($C$17+AG$18*$C$17)))/$C$16</f>
        <v>0.44739891790701353</v>
      </c>
      <c r="AH30" s="14">
        <f t="shared" ref="AH30" si="45">AH$18/(1+AH$18)*(1-AH29)^$C$17*(1-3*(1-AH29)/(1+1/($C$17+AH$18*$C$17))+3*(1-AH29)^2/(1+2/($C$17+AH$18*$C$17))-(1-AH29)^3/(1+3/($C$17+AH$18*$C$17)))/$C$16</f>
        <v>0.43835838563933044</v>
      </c>
      <c r="AI30" s="14">
        <f t="shared" ref="AI30:AJ30" si="46">AI$18/(1+AI$18)*(1-AI29)^$C$17*(1-3*(1-AI29)/(1+1/($C$17+AI$18*$C$17))+3*(1-AI29)^2/(1+2/($C$17+AI$18*$C$17))-(1-AI29)^3/(1+3/($C$17+AI$18*$C$17)))/$C$16</f>
        <v>0.42925363901293306</v>
      </c>
      <c r="AJ30" s="14">
        <f t="shared" si="46"/>
        <v>0.34246097710636775</v>
      </c>
      <c r="AK30" s="14">
        <f t="shared" ref="AK30" si="47">AK$18/(1+AK$18)*(1-AK29)^$C$17*(1-3*(1-AK29)/(1+1/($C$17+AK$18*$C$17))+3*(1-AK29)^2/(1+2/($C$17+AK$18*$C$17))-(1-AK29)^3/(1+3/($C$17+AK$18*$C$17)))/$C$16</f>
        <v>0.30506274958055446</v>
      </c>
      <c r="AL30" s="14">
        <f t="shared" ref="AL30" si="48">AL$18/(1+AL$18)*(1-AL29)^$C$17*(1-3*(1-AL29)/(1+1/($C$17+AL$18*$C$17))+3*(1-AL29)^2/(1+2/($C$17+AL$18*$C$17))-(1-AL29)^3/(1+3/($C$17+AL$18*$C$17)))/$C$16</f>
        <v>0.19710709461684994</v>
      </c>
      <c r="AM30" s="14">
        <f t="shared" ref="AM30" si="49">AM$18/(1+AM$18)*(1-AM29)^$C$17*(1-3*(1-AM29)/(1+1/($C$17+AM$18*$C$17))+3*(1-AM29)^2/(1+2/($C$17+AM$18*$C$17))-(1-AM29)^3/(1+3/($C$17+AM$18*$C$17)))/$C$16</f>
        <v>0.13488721236008419</v>
      </c>
      <c r="AN30" s="14">
        <f t="shared" ref="AN30" si="50">AN$18/(1+AN$18)*(1-AN29)^$C$17*(1-3*(1-AN29)/(1+1/($C$17+AN$18*$C$17))+3*(1-AN29)^2/(1+2/($C$17+AN$18*$C$17))-(1-AN29)^3/(1+3/($C$17+AN$18*$C$17)))/$C$16</f>
        <v>9.73760934459907E-2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Equations 1</vt:lpstr>
      <vt:lpstr>Graphs 1</vt:lpstr>
      <vt:lpstr>Economics</vt:lpstr>
      <vt:lpstr>Sheet1</vt:lpstr>
      <vt:lpstr>a</vt:lpstr>
      <vt:lpstr>b</vt:lpstr>
      <vt:lpstr>Bo_R</vt:lpstr>
      <vt:lpstr>F_M</vt:lpstr>
      <vt:lpstr>LcL</vt:lpstr>
      <vt:lpstr>Lcopt</vt:lpstr>
      <vt:lpstr>Lopt</vt:lpstr>
      <vt:lpstr>LrL</vt:lpstr>
      <vt:lpstr>M_K</vt:lpstr>
      <vt:lpstr>max_Y_R</vt:lpstr>
      <vt:lpstr>tc</vt:lpstr>
      <vt:lpstr>tm</vt:lpstr>
      <vt:lpstr>tr</vt:lpstr>
      <vt:lpstr>Y_pot</vt:lpstr>
      <vt:lpstr>Z</vt:lpstr>
    </vt:vector>
  </TitlesOfParts>
  <Company>GEOMAR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Froese, Rainer</dc:creator>
  <cp:lastModifiedBy>Froese, Rainer</cp:lastModifiedBy>
  <cp:lastPrinted>2014-04-11T13:20:31Z</cp:lastPrinted>
  <dcterms:created xsi:type="dcterms:W3CDTF">2014-03-18T07:52:21Z</dcterms:created>
  <dcterms:modified xsi:type="dcterms:W3CDTF">2015-11-13T14:09:27Z</dcterms:modified>
</cp:coreProperties>
</file>