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1720" windowHeight="11760"/>
  </bookViews>
  <sheets>
    <sheet name="Finding U from CRM analysis" sheetId="1" r:id="rId1"/>
  </sheets>
  <calcPr calcId="145621"/>
</workbook>
</file>

<file path=xl/calcChain.xml><?xml version="1.0" encoding="utf-8"?>
<calcChain xmlns="http://schemas.openxmlformats.org/spreadsheetml/2006/main">
  <c r="P36" i="1" l="1"/>
  <c r="F36" i="1"/>
  <c r="E36" i="1"/>
  <c r="D36" i="1"/>
  <c r="C36" i="1"/>
  <c r="P35" i="1"/>
  <c r="F35" i="1"/>
  <c r="E35" i="1"/>
  <c r="D35" i="1"/>
  <c r="C35" i="1"/>
  <c r="C39" i="1" s="1"/>
  <c r="P34" i="1"/>
  <c r="E34" i="1"/>
  <c r="E39" i="1" s="1"/>
  <c r="D34" i="1"/>
  <c r="D39" i="1" s="1"/>
  <c r="C34" i="1"/>
  <c r="P33" i="1"/>
  <c r="F33" i="1"/>
  <c r="E33" i="1"/>
  <c r="D33" i="1"/>
  <c r="C33" i="1"/>
  <c r="F32" i="1"/>
  <c r="E32" i="1"/>
  <c r="D32" i="1"/>
  <c r="C32" i="1"/>
  <c r="F31" i="1"/>
  <c r="F39" i="1" s="1"/>
  <c r="E31" i="1"/>
  <c r="D31" i="1"/>
  <c r="C31" i="1"/>
  <c r="M23" i="1"/>
  <c r="L23" i="1" s="1"/>
  <c r="K23" i="1"/>
  <c r="M22" i="1"/>
  <c r="O22" i="1" s="1"/>
  <c r="O27" i="1" s="1"/>
  <c r="L22" i="1"/>
  <c r="K22" i="1"/>
  <c r="M21" i="1"/>
  <c r="L21" i="1"/>
  <c r="K21" i="1"/>
  <c r="O21" i="1" s="1"/>
  <c r="O26" i="1" s="1"/>
  <c r="M20" i="1"/>
  <c r="L20" i="1"/>
  <c r="K20" i="1"/>
  <c r="O20" i="1" s="1"/>
  <c r="O25" i="1" s="1"/>
  <c r="N8" i="1"/>
  <c r="M8" i="1"/>
  <c r="L8" i="1"/>
  <c r="K8" i="1"/>
  <c r="E40" i="1" l="1"/>
  <c r="C40" i="1"/>
  <c r="C38" i="1"/>
  <c r="N20" i="1" s="1"/>
  <c r="P20" i="1" s="1"/>
  <c r="Q20" i="1" s="1"/>
  <c r="L25" i="1" s="1"/>
  <c r="D38" i="1"/>
  <c r="N21" i="1" s="1"/>
  <c r="P21" i="1" s="1"/>
  <c r="Q21" i="1" s="1"/>
  <c r="L26" i="1" s="1"/>
  <c r="O23" i="1"/>
  <c r="O28" i="1" s="1"/>
  <c r="E38" i="1"/>
  <c r="N22" i="1" s="1"/>
  <c r="P22" i="1" s="1"/>
  <c r="Q22" i="1" s="1"/>
  <c r="L27" i="1" s="1"/>
  <c r="F38" i="1"/>
  <c r="N23" i="1" s="1"/>
  <c r="P23" i="1" s="1"/>
  <c r="Q23" i="1" s="1"/>
  <c r="L28" i="1" s="1"/>
  <c r="R25" i="1" l="1"/>
  <c r="N13" i="1"/>
  <c r="K33" i="1" s="1"/>
  <c r="U27" i="1"/>
  <c r="D40" i="1"/>
  <c r="R27" i="1"/>
  <c r="P13" i="1"/>
  <c r="U25" i="1"/>
  <c r="F40" i="1"/>
  <c r="R26" i="1" l="1"/>
  <c r="U26" i="1" s="1"/>
  <c r="O13" i="1"/>
  <c r="K34" i="1" s="1"/>
  <c r="K35" i="1"/>
  <c r="R28" i="1"/>
  <c r="U28" i="1" s="1"/>
  <c r="Q13" i="1"/>
  <c r="M33" i="1"/>
  <c r="L33" i="1"/>
  <c r="N33" i="1" s="1"/>
  <c r="Q33" i="1" l="1"/>
  <c r="K41" i="1"/>
  <c r="M35" i="1"/>
  <c r="L35" i="1"/>
  <c r="N35" i="1" s="1"/>
  <c r="L34" i="1"/>
  <c r="N34" i="1" s="1"/>
  <c r="M34" i="1"/>
  <c r="K36" i="1"/>
  <c r="L36" i="1" l="1"/>
  <c r="N36" i="1" s="1"/>
  <c r="Q36" i="1" s="1"/>
  <c r="M36" i="1"/>
  <c r="N41" i="1" s="1"/>
  <c r="M41" i="1"/>
  <c r="Q35" i="1"/>
  <c r="Q34" i="1"/>
  <c r="L41" i="1"/>
</calcChain>
</file>

<file path=xl/sharedStrings.xml><?xml version="1.0" encoding="utf-8"?>
<sst xmlns="http://schemas.openxmlformats.org/spreadsheetml/2006/main" count="93" uniqueCount="46">
  <si>
    <t>27Al</t>
  </si>
  <si>
    <t>51V</t>
  </si>
  <si>
    <t>56Fe</t>
  </si>
  <si>
    <t>111Cd</t>
  </si>
  <si>
    <t>Cert Ref Mat A</t>
  </si>
  <si>
    <t>uncert</t>
  </si>
  <si>
    <t>Date analysed</t>
  </si>
  <si>
    <t>%RSD</t>
  </si>
  <si>
    <t>Reproducibility, u(Rw)</t>
  </si>
  <si>
    <t>From repeated analysis of one of the CRMs</t>
  </si>
  <si>
    <t>Al</t>
  </si>
  <si>
    <t>V</t>
  </si>
  <si>
    <t>Fe</t>
  </si>
  <si>
    <t>Cd</t>
  </si>
  <si>
    <t>Bias, u(bias)</t>
  </si>
  <si>
    <t>From measurements with 2 different CRMs</t>
  </si>
  <si>
    <t>Ref value</t>
  </si>
  <si>
    <t>Lab result</t>
  </si>
  <si>
    <t>mg/kg</t>
  </si>
  <si>
    <t>%</t>
  </si>
  <si>
    <t>s_rel/sqrt(n) =</t>
  </si>
  <si>
    <t>Result:</t>
  </si>
  <si>
    <t>Cert conc</t>
  </si>
  <si>
    <t>U</t>
  </si>
  <si>
    <t>C Lab</t>
  </si>
  <si>
    <t>mean</t>
  </si>
  <si>
    <t>sd</t>
  </si>
  <si>
    <t>U mg/kg</t>
  </si>
  <si>
    <t>n</t>
  </si>
  <si>
    <t>All values in mg/kg</t>
  </si>
  <si>
    <t>Value mg/kg</t>
  </si>
  <si>
    <t>Assigning the uncertainty to a sample "Sample 1":</t>
  </si>
  <si>
    <t>Measurement uncertainty from CRM analysis (plankton matrix)</t>
  </si>
  <si>
    <t>S1 Nordtest ICP-MS Fe</t>
  </si>
  <si>
    <r>
      <rPr>
        <b/>
        <i/>
        <sz val="12"/>
        <rFont val="Arial"/>
        <family val="2"/>
        <charset val="186"/>
      </rPr>
      <t>u</t>
    </r>
    <r>
      <rPr>
        <b/>
        <sz val="12"/>
        <rFont val="Arial"/>
        <family val="2"/>
        <charset val="186"/>
      </rPr>
      <t>(</t>
    </r>
    <r>
      <rPr>
        <b/>
        <i/>
        <sz val="12"/>
        <rFont val="Arial"/>
        <family val="2"/>
        <charset val="186"/>
      </rPr>
      <t>C</t>
    </r>
    <r>
      <rPr>
        <b/>
        <sz val="12"/>
        <rFont val="Arial"/>
        <family val="2"/>
        <charset val="186"/>
      </rPr>
      <t>ref)=</t>
    </r>
  </si>
  <si>
    <r>
      <rPr>
        <b/>
        <i/>
        <sz val="12"/>
        <rFont val="Arial"/>
        <family val="2"/>
        <charset val="186"/>
      </rPr>
      <t>u</t>
    </r>
    <r>
      <rPr>
        <b/>
        <sz val="12"/>
        <rFont val="Arial"/>
        <family val="2"/>
        <charset val="186"/>
      </rPr>
      <t>(</t>
    </r>
    <r>
      <rPr>
        <b/>
        <i/>
        <sz val="12"/>
        <rFont val="Arial"/>
        <family val="2"/>
        <charset val="186"/>
      </rPr>
      <t>C</t>
    </r>
    <r>
      <rPr>
        <b/>
        <sz val="12"/>
        <rFont val="Arial"/>
        <family val="2"/>
        <charset val="186"/>
      </rPr>
      <t>ref)_rel=</t>
    </r>
  </si>
  <si>
    <r>
      <rPr>
        <i/>
        <sz val="12"/>
        <rFont val="Arial"/>
        <family val="2"/>
        <charset val="186"/>
      </rPr>
      <t>u</t>
    </r>
    <r>
      <rPr>
        <sz val="12"/>
        <color theme="1"/>
        <rFont val="Arial"/>
        <family val="2"/>
      </rPr>
      <t>(</t>
    </r>
    <r>
      <rPr>
        <i/>
        <sz val="12"/>
        <rFont val="Arial"/>
        <family val="2"/>
        <charset val="186"/>
      </rPr>
      <t>R</t>
    </r>
    <r>
      <rPr>
        <sz val="12"/>
        <color theme="1"/>
        <rFont val="Arial"/>
        <family val="2"/>
      </rPr>
      <t xml:space="preserve">w) = </t>
    </r>
    <r>
      <rPr>
        <i/>
        <sz val="12"/>
        <rFont val="Arial"/>
        <family val="2"/>
        <charset val="186"/>
      </rPr>
      <t>sR</t>
    </r>
    <r>
      <rPr>
        <sz val="12"/>
        <color theme="1"/>
        <rFont val="Arial"/>
        <family val="2"/>
      </rPr>
      <t>w =</t>
    </r>
  </si>
  <si>
    <r>
      <rPr>
        <b/>
        <i/>
        <sz val="12"/>
        <rFont val="Arial"/>
        <family val="2"/>
        <charset val="186"/>
      </rPr>
      <t>u</t>
    </r>
    <r>
      <rPr>
        <b/>
        <sz val="12"/>
        <rFont val="Arial"/>
        <family val="2"/>
        <charset val="186"/>
      </rPr>
      <t>(</t>
    </r>
    <r>
      <rPr>
        <b/>
        <i/>
        <sz val="12"/>
        <rFont val="Arial"/>
        <family val="2"/>
        <charset val="186"/>
      </rPr>
      <t>R</t>
    </r>
    <r>
      <rPr>
        <b/>
        <sz val="12"/>
        <rFont val="Arial"/>
        <family val="2"/>
        <charset val="186"/>
      </rPr>
      <t>w)_rel =</t>
    </r>
  </si>
  <si>
    <r>
      <rPr>
        <b/>
        <i/>
        <sz val="12"/>
        <rFont val="Arial"/>
        <family val="2"/>
        <charset val="186"/>
      </rPr>
      <t>U</t>
    </r>
    <r>
      <rPr>
        <b/>
        <sz val="12"/>
        <rFont val="Arial"/>
        <family val="2"/>
        <charset val="186"/>
      </rPr>
      <t xml:space="preserve"> (</t>
    </r>
    <r>
      <rPr>
        <b/>
        <i/>
        <sz val="12"/>
        <rFont val="Arial"/>
        <family val="2"/>
        <charset val="186"/>
      </rPr>
      <t>k</t>
    </r>
    <r>
      <rPr>
        <b/>
        <sz val="12"/>
        <rFont val="Arial"/>
        <family val="2"/>
        <charset val="186"/>
      </rPr>
      <t>=2)</t>
    </r>
  </si>
  <si>
    <r>
      <rPr>
        <b/>
        <i/>
        <sz val="12"/>
        <rFont val="Arial"/>
        <family val="2"/>
        <charset val="186"/>
      </rPr>
      <t>u</t>
    </r>
    <r>
      <rPr>
        <b/>
        <vertAlign val="subscript"/>
        <sz val="12"/>
        <rFont val="Arial"/>
        <family val="2"/>
        <charset val="186"/>
      </rPr>
      <t>c</t>
    </r>
  </si>
  <si>
    <r>
      <rPr>
        <b/>
        <i/>
        <sz val="12"/>
        <rFont val="Arial"/>
        <family val="2"/>
        <charset val="186"/>
      </rPr>
      <t>u</t>
    </r>
    <r>
      <rPr>
        <b/>
        <vertAlign val="subscript"/>
        <sz val="12"/>
        <rFont val="Arial"/>
        <family val="2"/>
        <charset val="186"/>
      </rPr>
      <t>c</t>
    </r>
    <r>
      <rPr>
        <b/>
        <sz val="12"/>
        <rFont val="Arial"/>
        <family val="2"/>
        <charset val="186"/>
      </rPr>
      <t>_rel</t>
    </r>
  </si>
  <si>
    <r>
      <rPr>
        <b/>
        <i/>
        <sz val="12"/>
        <rFont val="Arial"/>
        <family val="2"/>
        <charset val="186"/>
      </rPr>
      <t>bias</t>
    </r>
    <r>
      <rPr>
        <b/>
        <vertAlign val="subscript"/>
        <sz val="12"/>
        <rFont val="Arial"/>
        <family val="2"/>
        <charset val="186"/>
      </rPr>
      <t>i</t>
    </r>
  </si>
  <si>
    <r>
      <rPr>
        <b/>
        <i/>
        <sz val="12"/>
        <rFont val="Arial"/>
        <family val="2"/>
        <charset val="186"/>
      </rPr>
      <t>bias</t>
    </r>
    <r>
      <rPr>
        <b/>
        <sz val="12"/>
        <rFont val="Arial"/>
        <family val="2"/>
        <charset val="186"/>
      </rPr>
      <t>_rel</t>
    </r>
  </si>
  <si>
    <r>
      <rPr>
        <b/>
        <i/>
        <sz val="12"/>
        <rFont val="Arial"/>
        <family val="2"/>
        <charset val="186"/>
      </rPr>
      <t>RMS</t>
    </r>
    <r>
      <rPr>
        <b/>
        <vertAlign val="subscript"/>
        <sz val="12"/>
        <rFont val="Arial"/>
        <family val="2"/>
        <charset val="186"/>
      </rPr>
      <t>bias</t>
    </r>
    <r>
      <rPr>
        <b/>
        <sz val="12"/>
        <rFont val="Arial"/>
        <family val="2"/>
        <charset val="186"/>
      </rPr>
      <t>_rel=</t>
    </r>
  </si>
  <si>
    <r>
      <rPr>
        <b/>
        <i/>
        <sz val="12"/>
        <rFont val="Arial"/>
        <family val="2"/>
        <charset val="186"/>
      </rPr>
      <t>u</t>
    </r>
    <r>
      <rPr>
        <b/>
        <sz val="12"/>
        <rFont val="Arial"/>
        <family val="2"/>
        <charset val="186"/>
      </rPr>
      <t>(bias)_rel =</t>
    </r>
  </si>
  <si>
    <r>
      <rPr>
        <b/>
        <i/>
        <sz val="12"/>
        <rFont val="Arial"/>
        <family val="2"/>
        <charset val="186"/>
      </rPr>
      <t>U</t>
    </r>
    <r>
      <rPr>
        <b/>
        <sz val="12"/>
        <rFont val="Arial"/>
        <family val="2"/>
        <charset val="186"/>
      </rPr>
      <t>_rel (</t>
    </r>
    <r>
      <rPr>
        <b/>
        <i/>
        <sz val="12"/>
        <rFont val="Arial"/>
        <family val="2"/>
        <charset val="186"/>
      </rPr>
      <t>k</t>
    </r>
    <r>
      <rPr>
        <b/>
        <sz val="12"/>
        <rFont val="Arial"/>
        <family val="2"/>
        <charset val="186"/>
      </rPr>
      <t>=2)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</si>
</sst>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%"/>
  </numFmts>
  <fonts count="1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  <charset val="186"/>
    </font>
    <font>
      <b/>
      <i/>
      <sz val="12"/>
      <name val="Arial"/>
      <family val="2"/>
      <charset val="186"/>
    </font>
    <font>
      <sz val="12"/>
      <name val="Calibri"/>
      <family val="2"/>
      <scheme val="minor"/>
    </font>
    <font>
      <sz val="12"/>
      <name val="Arial"/>
      <family val="2"/>
      <charset val="186"/>
    </font>
    <font>
      <i/>
      <sz val="12"/>
      <name val="Arial"/>
      <family val="2"/>
      <charset val="186"/>
    </font>
    <font>
      <i/>
      <sz val="12"/>
      <name val="Arial"/>
      <family val="2"/>
    </font>
    <font>
      <b/>
      <vertAlign val="subscript"/>
      <sz val="12"/>
      <name val="Arial"/>
      <family val="2"/>
      <charset val="186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67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5" fillId="0" borderId="0" xfId="0" applyFont="1" applyFill="1"/>
    <xf numFmtId="0" fontId="4" fillId="0" borderId="0" xfId="0" applyFont="1" applyFill="1"/>
    <xf numFmtId="0" fontId="4" fillId="0" borderId="0" xfId="0" applyFont="1"/>
    <xf numFmtId="0" fontId="6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2" applyFont="1" applyFill="1" applyAlignment="1">
      <alignment horizontal="left"/>
    </xf>
    <xf numFmtId="0" fontId="6" fillId="3" borderId="0" xfId="2" applyFont="1" applyFill="1" applyAlignment="1">
      <alignment horizontal="right"/>
    </xf>
    <xf numFmtId="1" fontId="6" fillId="3" borderId="0" xfId="2" applyNumberFormat="1" applyFont="1" applyFill="1" applyAlignment="1">
      <alignment horizontal="center"/>
    </xf>
    <xf numFmtId="0" fontId="6" fillId="3" borderId="0" xfId="2" applyFont="1" applyFill="1" applyAlignment="1">
      <alignment horizontal="center"/>
    </xf>
    <xf numFmtId="164" fontId="6" fillId="3" borderId="0" xfId="2" applyNumberFormat="1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9" fillId="3" borderId="0" xfId="2" applyFont="1" applyFill="1" applyAlignment="1">
      <alignment horizontal="center"/>
    </xf>
    <xf numFmtId="1" fontId="9" fillId="3" borderId="0" xfId="2" applyNumberFormat="1" applyFont="1" applyFill="1" applyAlignment="1">
      <alignment horizontal="center"/>
    </xf>
    <xf numFmtId="2" fontId="9" fillId="3" borderId="0" xfId="2" applyNumberFormat="1" applyFont="1" applyFill="1" applyAlignment="1">
      <alignment horizontal="center"/>
    </xf>
    <xf numFmtId="164" fontId="9" fillId="3" borderId="0" xfId="2" applyNumberFormat="1" applyFont="1" applyFill="1" applyAlignment="1">
      <alignment horizontal="center"/>
    </xf>
    <xf numFmtId="0" fontId="4" fillId="0" borderId="0" xfId="0" applyFont="1" applyFill="1" applyBorder="1"/>
    <xf numFmtId="0" fontId="9" fillId="0" borderId="0" xfId="2" applyFont="1" applyFill="1" applyBorder="1" applyAlignment="1">
      <alignment horizontal="center"/>
    </xf>
    <xf numFmtId="1" fontId="9" fillId="0" borderId="0" xfId="2" applyNumberFormat="1" applyFont="1" applyFill="1" applyBorder="1" applyAlignment="1">
      <alignment horizontal="center"/>
    </xf>
    <xf numFmtId="165" fontId="9" fillId="0" borderId="0" xfId="2" applyNumberFormat="1" applyFont="1" applyFill="1" applyBorder="1" applyAlignment="1">
      <alignment horizontal="center"/>
    </xf>
    <xf numFmtId="164" fontId="9" fillId="0" borderId="0" xfId="2" applyNumberFormat="1" applyFont="1" applyFill="1" applyBorder="1" applyAlignment="1">
      <alignment horizontal="center"/>
    </xf>
    <xf numFmtId="1" fontId="9" fillId="0" borderId="0" xfId="2" applyNumberFormat="1" applyFont="1" applyFill="1" applyAlignment="1">
      <alignment horizontal="center"/>
    </xf>
    <xf numFmtId="2" fontId="9" fillId="0" borderId="0" xfId="2" applyNumberFormat="1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0" fontId="4" fillId="0" borderId="0" xfId="1" applyNumberFormat="1" applyFont="1" applyAlignment="1">
      <alignment horizontal="center"/>
    </xf>
    <xf numFmtId="1" fontId="4" fillId="0" borderId="0" xfId="0" applyNumberFormat="1" applyFont="1"/>
    <xf numFmtId="2" fontId="4" fillId="0" borderId="0" xfId="0" applyNumberFormat="1" applyFont="1" applyAlignment="1">
      <alignment horizontal="center"/>
    </xf>
    <xf numFmtId="0" fontId="7" fillId="4" borderId="0" xfId="0" applyFont="1" applyFill="1"/>
    <xf numFmtId="0" fontId="4" fillId="4" borderId="0" xfId="0" applyFont="1" applyFill="1"/>
    <xf numFmtId="0" fontId="10" fillId="0" borderId="0" xfId="0" applyFont="1"/>
    <xf numFmtId="0" fontId="7" fillId="0" borderId="0" xfId="0" applyFont="1"/>
    <xf numFmtId="0" fontId="6" fillId="0" borderId="0" xfId="2" applyFont="1" applyFill="1" applyAlignment="1">
      <alignment horizontal="center"/>
    </xf>
    <xf numFmtId="0" fontId="7" fillId="5" borderId="0" xfId="0" applyFont="1" applyFill="1"/>
    <xf numFmtId="0" fontId="0" fillId="5" borderId="0" xfId="0" applyFont="1" applyFill="1"/>
    <xf numFmtId="0" fontId="0" fillId="0" borderId="0" xfId="0" applyFo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0" fontId="0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4" fontId="4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10" fontId="4" fillId="0" borderId="0" xfId="0" applyNumberFormat="1" applyFont="1"/>
    <xf numFmtId="10" fontId="4" fillId="0" borderId="0" xfId="1" applyNumberFormat="1" applyFont="1"/>
    <xf numFmtId="0" fontId="14" fillId="0" borderId="0" xfId="0" applyFont="1" applyAlignment="1">
      <alignment horizontal="right"/>
    </xf>
    <xf numFmtId="0" fontId="7" fillId="6" borderId="0" xfId="0" applyFont="1" applyFill="1" applyAlignment="1">
      <alignment horizontal="center"/>
    </xf>
    <xf numFmtId="0" fontId="7" fillId="6" borderId="0" xfId="0" applyFont="1" applyFill="1"/>
    <xf numFmtId="166" fontId="4" fillId="0" borderId="0" xfId="1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14" fillId="0" borderId="0" xfId="0" applyFont="1"/>
    <xf numFmtId="0" fontId="6" fillId="0" borderId="0" xfId="2" applyFont="1" applyAlignment="1">
      <alignment horizontal="center"/>
    </xf>
    <xf numFmtId="1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5" fillId="6" borderId="0" xfId="0" applyFont="1" applyFill="1"/>
    <xf numFmtId="0" fontId="4" fillId="6" borderId="0" xfId="0" applyFont="1" applyFill="1"/>
    <xf numFmtId="0" fontId="16" fillId="0" borderId="0" xfId="0" applyFon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abSelected="1" zoomScale="80" zoomScaleNormal="80" workbookViewId="0">
      <selection activeCell="AA25" sqref="AA25"/>
    </sheetView>
  </sheetViews>
  <sheetFormatPr defaultRowHeight="12.75" x14ac:dyDescent="0.2"/>
  <cols>
    <col min="1" max="1" width="9.44140625" style="1" customWidth="1"/>
    <col min="2" max="2" width="10.109375" style="1" customWidth="1"/>
    <col min="3" max="6" width="7.109375" style="1" customWidth="1"/>
    <col min="7" max="8" width="6.5546875" style="1" customWidth="1"/>
    <col min="9" max="9" width="6.6640625" style="1" customWidth="1"/>
    <col min="10" max="10" width="8.88671875" style="1" customWidth="1"/>
    <col min="11" max="15" width="10" style="1" customWidth="1"/>
    <col min="16" max="17" width="7" style="1" customWidth="1"/>
    <col min="18" max="16384" width="8.88671875" style="1"/>
  </cols>
  <sheetData>
    <row r="1" spans="1:24" ht="18.75" x14ac:dyDescent="0.3">
      <c r="A1" s="66" t="s">
        <v>33</v>
      </c>
    </row>
    <row r="3" spans="1:24" ht="15.75" x14ac:dyDescent="0.25">
      <c r="A3" s="3" t="s">
        <v>32</v>
      </c>
      <c r="B3" s="4"/>
      <c r="C3" s="4"/>
      <c r="D3" s="4"/>
      <c r="E3" s="4"/>
      <c r="F3" s="5"/>
      <c r="G3" s="5"/>
      <c r="H3" s="5"/>
      <c r="I3" s="5"/>
      <c r="J3" s="5"/>
      <c r="K3" s="6" t="s">
        <v>0</v>
      </c>
      <c r="L3" s="6" t="s">
        <v>1</v>
      </c>
      <c r="M3" s="6" t="s">
        <v>2</v>
      </c>
      <c r="N3" s="6" t="s">
        <v>3</v>
      </c>
      <c r="O3" s="7"/>
      <c r="P3" s="5"/>
      <c r="Q3" s="5"/>
      <c r="R3" s="5"/>
      <c r="S3" s="5"/>
      <c r="T3" s="5"/>
      <c r="U3" s="5"/>
      <c r="V3" s="5"/>
      <c r="W3" s="5"/>
    </row>
    <row r="4" spans="1:24" ht="15.75" x14ac:dyDescent="0.25">
      <c r="A4" s="8" t="s">
        <v>29</v>
      </c>
      <c r="B4" s="5"/>
      <c r="C4" s="5"/>
      <c r="D4" s="5"/>
      <c r="E4" s="5"/>
      <c r="F4" s="5"/>
      <c r="G4" s="5"/>
      <c r="H4" s="5"/>
      <c r="I4" s="5"/>
      <c r="J4" s="9" t="s">
        <v>4</v>
      </c>
      <c r="K4" s="10">
        <v>2879.8</v>
      </c>
      <c r="L4" s="11">
        <v>8.91</v>
      </c>
      <c r="M4" s="11">
        <v>2035</v>
      </c>
      <c r="N4" s="12">
        <v>0.42130000000000001</v>
      </c>
      <c r="O4" s="5"/>
      <c r="P4" s="5"/>
      <c r="Q4" s="5"/>
      <c r="R4" s="5"/>
      <c r="S4" s="5"/>
      <c r="T4" s="5"/>
      <c r="U4" s="5"/>
      <c r="V4" s="5"/>
      <c r="W4" s="5"/>
    </row>
    <row r="5" spans="1:24" ht="15.75" x14ac:dyDescent="0.25">
      <c r="A5" s="5"/>
      <c r="B5" s="5"/>
      <c r="C5" s="5"/>
      <c r="D5" s="5"/>
      <c r="E5" s="5"/>
      <c r="F5" s="5"/>
      <c r="G5" s="5"/>
      <c r="H5" s="5"/>
      <c r="I5" s="13" t="s">
        <v>34</v>
      </c>
      <c r="J5" s="14" t="s">
        <v>5</v>
      </c>
      <c r="K5" s="15">
        <v>23.1</v>
      </c>
      <c r="L5" s="16">
        <v>0.19799999999999998</v>
      </c>
      <c r="M5" s="14">
        <v>209</v>
      </c>
      <c r="N5" s="17">
        <v>1.54E-2</v>
      </c>
      <c r="O5" s="5"/>
      <c r="P5" s="5"/>
      <c r="Q5" s="5"/>
      <c r="R5" s="5"/>
      <c r="S5" s="5"/>
      <c r="T5" s="5"/>
      <c r="U5" s="5"/>
      <c r="V5" s="5"/>
      <c r="W5" s="5"/>
    </row>
    <row r="6" spans="1:24" ht="15.75" x14ac:dyDescent="0.25">
      <c r="A6" s="5"/>
      <c r="B6" s="5" t="s">
        <v>6</v>
      </c>
      <c r="C6" s="6" t="s">
        <v>0</v>
      </c>
      <c r="D6" s="6" t="s">
        <v>1</v>
      </c>
      <c r="E6" s="6" t="s">
        <v>2</v>
      </c>
      <c r="F6" s="6" t="s">
        <v>3</v>
      </c>
      <c r="G6" s="5"/>
      <c r="H6" s="5"/>
      <c r="I6" s="18"/>
      <c r="J6" s="19"/>
      <c r="K6" s="20"/>
      <c r="L6" s="21"/>
      <c r="M6" s="20"/>
      <c r="N6" s="22"/>
      <c r="O6" s="5"/>
      <c r="P6" s="5"/>
      <c r="Q6" s="5"/>
      <c r="R6" s="5"/>
      <c r="S6" s="5"/>
      <c r="T6" s="5"/>
      <c r="U6" s="5"/>
      <c r="V6" s="5"/>
      <c r="W6" s="5"/>
    </row>
    <row r="7" spans="1:24" ht="15.75" x14ac:dyDescent="0.25">
      <c r="A7" s="5"/>
      <c r="B7" s="5"/>
      <c r="C7" s="23"/>
      <c r="D7" s="24"/>
      <c r="E7" s="23"/>
      <c r="F7" s="5"/>
      <c r="G7" s="5"/>
      <c r="H7" s="5"/>
      <c r="I7" s="18"/>
      <c r="J7" s="19"/>
      <c r="K7" s="20"/>
      <c r="L7" s="21"/>
      <c r="M7" s="20"/>
      <c r="N7" s="22"/>
      <c r="O7" s="5"/>
      <c r="P7" s="5"/>
      <c r="Q7" s="5"/>
      <c r="R7" s="5"/>
      <c r="S7" s="5"/>
      <c r="T7" s="5"/>
      <c r="U7" s="5"/>
      <c r="V7" s="5"/>
      <c r="W7" s="5"/>
    </row>
    <row r="8" spans="1:24" ht="15.75" x14ac:dyDescent="0.25">
      <c r="A8" s="5"/>
      <c r="B8" s="25">
        <v>42204</v>
      </c>
      <c r="C8" s="26">
        <v>3139.0996227250807</v>
      </c>
      <c r="D8" s="27">
        <v>9.8341955365330023</v>
      </c>
      <c r="E8" s="26">
        <v>2258.1375297007635</v>
      </c>
      <c r="F8" s="28">
        <v>0.40314158635946901</v>
      </c>
      <c r="G8" s="5"/>
      <c r="H8" s="5"/>
      <c r="I8" s="13" t="s">
        <v>35</v>
      </c>
      <c r="J8" s="7" t="s">
        <v>7</v>
      </c>
      <c r="K8" s="29">
        <f>K5/K4</f>
        <v>8.0213903743315516E-3</v>
      </c>
      <c r="L8" s="29">
        <f t="shared" ref="L8:N8" si="0">L5/L4</f>
        <v>2.222222222222222E-2</v>
      </c>
      <c r="M8" s="29">
        <f>M5/M4</f>
        <v>0.10270270270270271</v>
      </c>
      <c r="N8" s="29">
        <f t="shared" si="0"/>
        <v>3.6553524804177548E-2</v>
      </c>
      <c r="O8" s="5"/>
      <c r="P8" s="30"/>
      <c r="Q8" s="30"/>
      <c r="R8" s="5"/>
      <c r="S8" s="5"/>
      <c r="T8" s="5"/>
      <c r="U8" s="5"/>
      <c r="V8" s="5"/>
      <c r="W8" s="5"/>
    </row>
    <row r="9" spans="1:24" ht="15.75" x14ac:dyDescent="0.25">
      <c r="A9" s="5"/>
      <c r="B9" s="25"/>
      <c r="C9" s="26">
        <v>3093.6793052071412</v>
      </c>
      <c r="D9" s="27">
        <v>10.132707124965812</v>
      </c>
      <c r="E9" s="26">
        <v>2787.3910434865711</v>
      </c>
      <c r="F9" s="28">
        <v>0.38372502416078569</v>
      </c>
      <c r="G9" s="5"/>
      <c r="H9" s="31"/>
      <c r="I9" s="31"/>
      <c r="J9" s="31"/>
      <c r="K9" s="31"/>
      <c r="L9" s="5"/>
      <c r="M9" s="5"/>
      <c r="N9" s="5"/>
      <c r="O9" s="5"/>
      <c r="P9" s="30"/>
      <c r="Q9" s="5"/>
      <c r="R9" s="5"/>
      <c r="S9" s="5"/>
      <c r="T9" s="5"/>
      <c r="U9" s="5"/>
      <c r="V9" s="5"/>
      <c r="W9" s="5"/>
    </row>
    <row r="10" spans="1:24" ht="15.75" x14ac:dyDescent="0.25">
      <c r="A10" s="5"/>
      <c r="B10" s="25"/>
      <c r="C10" s="26">
        <v>3057.0241952247425</v>
      </c>
      <c r="D10" s="27">
        <v>10.101612704299708</v>
      </c>
      <c r="E10" s="26">
        <v>2186.6325595133708</v>
      </c>
      <c r="F10" s="28">
        <v>0.40478438033200687</v>
      </c>
      <c r="G10" s="5"/>
      <c r="H10" s="5"/>
      <c r="I10" s="5"/>
      <c r="J10" s="5"/>
      <c r="K10" s="32" t="s">
        <v>8</v>
      </c>
      <c r="L10" s="33"/>
      <c r="M10" s="5"/>
      <c r="N10" s="5"/>
      <c r="O10" s="5"/>
      <c r="P10" s="30"/>
      <c r="Q10" s="5"/>
      <c r="R10" s="5"/>
      <c r="S10" s="5"/>
      <c r="T10" s="5"/>
      <c r="U10" s="5"/>
      <c r="V10" s="5"/>
      <c r="W10" s="5"/>
    </row>
    <row r="11" spans="1:24" ht="15.75" x14ac:dyDescent="0.25">
      <c r="A11" s="5"/>
      <c r="B11" s="25">
        <v>42204</v>
      </c>
      <c r="C11" s="26">
        <v>2469.3975160506661</v>
      </c>
      <c r="D11" s="27">
        <v>9.0363214535523095</v>
      </c>
      <c r="E11" s="26">
        <v>1884.2445411834522</v>
      </c>
      <c r="F11" s="28">
        <v>0.41032935920305763</v>
      </c>
      <c r="G11" s="5"/>
      <c r="H11" s="5"/>
      <c r="I11" s="5"/>
      <c r="J11" s="5"/>
      <c r="K11" s="34" t="s">
        <v>9</v>
      </c>
      <c r="L11" s="5"/>
      <c r="M11" s="5"/>
      <c r="N11" s="5"/>
      <c r="O11" s="5"/>
      <c r="P11" s="30"/>
      <c r="Q11" s="5"/>
      <c r="R11" s="5"/>
      <c r="S11" s="5"/>
      <c r="T11" s="5"/>
      <c r="U11" s="5"/>
      <c r="V11" s="5"/>
      <c r="W11" s="5"/>
    </row>
    <row r="12" spans="1:24" ht="15.75" x14ac:dyDescent="0.25">
      <c r="A12" s="5"/>
      <c r="B12" s="25"/>
      <c r="C12" s="26">
        <v>2602.035753613613</v>
      </c>
      <c r="D12" s="27">
        <v>8.8056862563281992</v>
      </c>
      <c r="E12" s="26">
        <v>2113.0486976301731</v>
      </c>
      <c r="F12" s="28">
        <v>0.42077837765061971</v>
      </c>
      <c r="G12" s="5"/>
      <c r="H12" s="31"/>
      <c r="I12" s="31"/>
      <c r="J12" s="31"/>
      <c r="K12" s="34" t="s">
        <v>36</v>
      </c>
      <c r="L12" s="5"/>
      <c r="M12" s="5"/>
      <c r="N12" s="7" t="s">
        <v>10</v>
      </c>
      <c r="O12" s="7" t="s">
        <v>11</v>
      </c>
      <c r="P12" s="26" t="s">
        <v>12</v>
      </c>
      <c r="Q12" s="7" t="s">
        <v>13</v>
      </c>
      <c r="R12" s="5"/>
      <c r="S12" s="5"/>
      <c r="T12" s="5"/>
      <c r="U12" s="5"/>
      <c r="V12" s="5"/>
      <c r="W12" s="5"/>
    </row>
    <row r="13" spans="1:24" ht="15.75" x14ac:dyDescent="0.25">
      <c r="A13" s="5"/>
      <c r="B13" s="25"/>
      <c r="C13" s="26">
        <v>2495.952942283328</v>
      </c>
      <c r="D13" s="27">
        <v>8.6891087007250718</v>
      </c>
      <c r="E13" s="26">
        <v>1902.7422377493535</v>
      </c>
      <c r="F13" s="28">
        <v>0.40085538749949895</v>
      </c>
      <c r="G13" s="27"/>
      <c r="H13" s="27"/>
      <c r="I13" s="27"/>
      <c r="J13" s="27"/>
      <c r="K13" s="35" t="s">
        <v>37</v>
      </c>
      <c r="L13" s="5"/>
      <c r="M13" s="5"/>
      <c r="N13" s="29">
        <f>C40</f>
        <v>8.4830652173262133E-2</v>
      </c>
      <c r="O13" s="29">
        <f t="shared" ref="O13:P13" si="1">D40</f>
        <v>7.1267410126471198E-2</v>
      </c>
      <c r="P13" s="29">
        <f t="shared" si="1"/>
        <v>8.8981735984307045E-2</v>
      </c>
      <c r="Q13" s="29">
        <f>F40</f>
        <v>6.456546363733548E-2</v>
      </c>
      <c r="R13" s="5"/>
      <c r="S13" s="5"/>
      <c r="T13" s="5"/>
      <c r="U13" s="5"/>
      <c r="V13" s="5"/>
      <c r="W13" s="5"/>
    </row>
    <row r="14" spans="1:24" ht="15.75" x14ac:dyDescent="0.25">
      <c r="A14" s="5"/>
      <c r="B14" s="25">
        <v>42291</v>
      </c>
      <c r="C14" s="26">
        <v>2872.4301808392474</v>
      </c>
      <c r="D14" s="27">
        <v>10.039862932623599</v>
      </c>
      <c r="E14" s="26">
        <v>2167.7800265796068</v>
      </c>
      <c r="F14" s="28">
        <v>0.38491687018286658</v>
      </c>
      <c r="G14" s="5"/>
      <c r="H14" s="5"/>
      <c r="I14" s="5"/>
      <c r="J14" s="5"/>
      <c r="K14" s="5"/>
      <c r="L14" s="5"/>
      <c r="M14" s="5"/>
      <c r="N14" s="5"/>
      <c r="O14" s="5"/>
      <c r="P14" s="30"/>
      <c r="Q14" s="5"/>
      <c r="R14" s="5"/>
      <c r="S14" s="5"/>
      <c r="T14" s="5"/>
      <c r="U14" s="5"/>
      <c r="V14" s="5"/>
      <c r="W14" s="5"/>
    </row>
    <row r="15" spans="1:24" ht="15.75" x14ac:dyDescent="0.25">
      <c r="A15" s="5"/>
      <c r="B15" s="36"/>
      <c r="C15" s="26">
        <v>2957.8429110256575</v>
      </c>
      <c r="D15" s="27">
        <v>9.7524803566350755</v>
      </c>
      <c r="E15" s="26">
        <v>2125.9024445282621</v>
      </c>
      <c r="F15" s="28">
        <v>0.40238903561465877</v>
      </c>
      <c r="G15" s="5"/>
      <c r="H15" s="31"/>
      <c r="I15" s="31"/>
      <c r="J15" s="31"/>
      <c r="K15" s="37" t="s">
        <v>14</v>
      </c>
      <c r="L15" s="38"/>
      <c r="M15" s="38"/>
      <c r="N15" s="38"/>
      <c r="O15" s="38"/>
      <c r="P15" s="38"/>
      <c r="Q15" s="39"/>
      <c r="R15" s="5"/>
      <c r="S15" s="5"/>
      <c r="T15" s="5"/>
      <c r="U15" s="5"/>
      <c r="V15" s="5"/>
      <c r="W15" s="5"/>
    </row>
    <row r="16" spans="1:24" ht="15.75" x14ac:dyDescent="0.25">
      <c r="A16" s="5"/>
      <c r="B16" s="7"/>
      <c r="C16" s="26">
        <v>3027.1578513417621</v>
      </c>
      <c r="D16" s="27">
        <v>10.689741328055547</v>
      </c>
      <c r="E16" s="26">
        <v>2165.7204420918747</v>
      </c>
      <c r="F16" s="28">
        <v>0.42982782357801042</v>
      </c>
      <c r="G16" s="5"/>
      <c r="H16" s="5"/>
      <c r="I16" s="5"/>
      <c r="J16" s="5"/>
      <c r="K16" s="34" t="s">
        <v>15</v>
      </c>
      <c r="L16" s="39"/>
      <c r="M16" s="39"/>
      <c r="N16" s="39"/>
      <c r="O16" s="40"/>
      <c r="P16" s="41"/>
      <c r="Q16" s="41"/>
      <c r="R16" s="42"/>
      <c r="S16" s="43"/>
      <c r="T16" s="42"/>
      <c r="U16" s="43"/>
      <c r="V16" s="39"/>
      <c r="W16" s="5"/>
      <c r="X16" s="2"/>
    </row>
    <row r="17" spans="1:23" ht="15.75" x14ac:dyDescent="0.25">
      <c r="A17" s="5"/>
      <c r="B17" s="7"/>
      <c r="C17" s="26">
        <v>3163.7044123125693</v>
      </c>
      <c r="D17" s="27">
        <v>10.986754354432836</v>
      </c>
      <c r="E17" s="26">
        <v>2287.3623566483875</v>
      </c>
      <c r="F17" s="28">
        <v>0.4625654590159784</v>
      </c>
      <c r="G17" s="27"/>
      <c r="H17" s="27"/>
      <c r="I17" s="27"/>
      <c r="J17" s="27"/>
      <c r="K17" s="39"/>
      <c r="L17" s="39"/>
      <c r="M17" s="44"/>
      <c r="N17" s="45"/>
      <c r="O17" s="44"/>
      <c r="P17" s="39"/>
      <c r="Q17" s="39"/>
      <c r="R17" s="5"/>
      <c r="S17" s="5"/>
      <c r="T17" s="5"/>
      <c r="U17" s="5"/>
      <c r="V17" s="5"/>
      <c r="W17" s="5"/>
    </row>
    <row r="18" spans="1:23" ht="18.75" x14ac:dyDescent="0.35">
      <c r="A18" s="5"/>
      <c r="B18" s="46">
        <v>42340</v>
      </c>
      <c r="C18" s="26">
        <v>2627.348490666116</v>
      </c>
      <c r="D18" s="27">
        <v>9.1827525148863636</v>
      </c>
      <c r="E18" s="26">
        <v>1904.1477777576324</v>
      </c>
      <c r="F18" s="28"/>
      <c r="G18" s="5"/>
      <c r="H18" s="5"/>
      <c r="I18" s="5"/>
      <c r="J18" s="5"/>
      <c r="K18" s="47" t="s">
        <v>16</v>
      </c>
      <c r="L18" s="47" t="s">
        <v>38</v>
      </c>
      <c r="M18" s="47" t="s">
        <v>39</v>
      </c>
      <c r="N18" s="47" t="s">
        <v>17</v>
      </c>
      <c r="O18" s="47" t="s">
        <v>40</v>
      </c>
      <c r="P18" s="47" t="s">
        <v>41</v>
      </c>
      <c r="Q18" s="47" t="s">
        <v>42</v>
      </c>
      <c r="R18" s="5"/>
      <c r="S18" s="5"/>
      <c r="T18" s="5"/>
      <c r="U18" s="5"/>
      <c r="V18" s="5"/>
      <c r="W18" s="5"/>
    </row>
    <row r="19" spans="1:23" ht="15.75" x14ac:dyDescent="0.25">
      <c r="A19" s="5"/>
      <c r="B19" s="48"/>
      <c r="C19" s="26">
        <v>2388.2308695173419</v>
      </c>
      <c r="D19" s="27">
        <v>8.321865459546423</v>
      </c>
      <c r="E19" s="26">
        <v>1723.386444172213</v>
      </c>
      <c r="F19" s="28"/>
      <c r="G19" s="5"/>
      <c r="H19" s="31"/>
      <c r="I19" s="31"/>
      <c r="J19" s="31"/>
      <c r="K19" s="49" t="s">
        <v>18</v>
      </c>
      <c r="L19" s="49" t="s">
        <v>18</v>
      </c>
      <c r="M19" s="49" t="s">
        <v>18</v>
      </c>
      <c r="N19" s="49" t="s">
        <v>18</v>
      </c>
      <c r="O19" s="49" t="s">
        <v>19</v>
      </c>
      <c r="P19" s="49" t="s">
        <v>18</v>
      </c>
      <c r="Q19" s="49" t="s">
        <v>19</v>
      </c>
      <c r="R19" s="5"/>
      <c r="S19" s="5"/>
      <c r="T19" s="5"/>
      <c r="U19" s="5"/>
      <c r="V19" s="5"/>
      <c r="W19" s="5"/>
    </row>
    <row r="20" spans="1:23" ht="15.75" x14ac:dyDescent="0.25">
      <c r="A20" s="5"/>
      <c r="B20" s="48"/>
      <c r="C20" s="26">
        <v>3055.4546682788732</v>
      </c>
      <c r="D20" s="27">
        <v>8.8586376989175228</v>
      </c>
      <c r="E20" s="26">
        <v>1983.9695789166899</v>
      </c>
      <c r="F20" s="28"/>
      <c r="G20" s="27"/>
      <c r="H20" s="27"/>
      <c r="I20" s="27"/>
      <c r="J20" s="50" t="s">
        <v>10</v>
      </c>
      <c r="K20" s="26">
        <f>K4</f>
        <v>2879.8</v>
      </c>
      <c r="L20" s="7">
        <f>M20*2</f>
        <v>46.2</v>
      </c>
      <c r="M20" s="7">
        <f>K5</f>
        <v>23.1</v>
      </c>
      <c r="N20" s="26">
        <f>C38</f>
        <v>2915.2137369951802</v>
      </c>
      <c r="O20" s="29">
        <f>M20/K20</f>
        <v>8.0213903743315516E-3</v>
      </c>
      <c r="P20" s="26">
        <f>N20-K20</f>
        <v>35.413736995179988</v>
      </c>
      <c r="Q20" s="29">
        <f>P20/K20</f>
        <v>1.2297290435162159E-2</v>
      </c>
      <c r="R20" s="5"/>
      <c r="S20" s="5"/>
      <c r="T20" s="5"/>
      <c r="U20" s="5"/>
      <c r="V20" s="5"/>
      <c r="W20" s="5"/>
    </row>
    <row r="21" spans="1:23" ht="15.75" x14ac:dyDescent="0.25">
      <c r="A21" s="5"/>
      <c r="B21" s="46">
        <v>42479</v>
      </c>
      <c r="C21" s="26">
        <v>2984.8785975821916</v>
      </c>
      <c r="D21" s="27">
        <v>10.05766822062165</v>
      </c>
      <c r="E21" s="26">
        <v>2135.1676658088581</v>
      </c>
      <c r="F21" s="28">
        <v>0.46033367456135721</v>
      </c>
      <c r="G21" s="5"/>
      <c r="H21" s="5"/>
      <c r="I21" s="5"/>
      <c r="J21" s="50" t="s">
        <v>11</v>
      </c>
      <c r="K21" s="7">
        <f>L4</f>
        <v>8.91</v>
      </c>
      <c r="L21" s="7">
        <f t="shared" ref="L21:L23" si="2">M21*2</f>
        <v>0.39599999999999996</v>
      </c>
      <c r="M21" s="7">
        <f>L5</f>
        <v>0.19799999999999998</v>
      </c>
      <c r="N21" s="26">
        <f>D38</f>
        <v>9.690439907971566</v>
      </c>
      <c r="O21" s="29">
        <f t="shared" ref="O21:O23" si="3">M21/K21</f>
        <v>2.222222222222222E-2</v>
      </c>
      <c r="P21" s="26">
        <f t="shared" ref="P21:P23" si="4">N21-K21</f>
        <v>0.78043990797156582</v>
      </c>
      <c r="Q21" s="29">
        <f t="shared" ref="Q21:Q23" si="5">P21/K21</f>
        <v>8.7591459929468665E-2</v>
      </c>
      <c r="R21" s="5"/>
      <c r="S21" s="5"/>
      <c r="T21" s="5"/>
      <c r="U21" s="5"/>
      <c r="V21" s="5"/>
      <c r="W21" s="5"/>
    </row>
    <row r="22" spans="1:23" ht="15.75" x14ac:dyDescent="0.25">
      <c r="A22" s="5"/>
      <c r="B22" s="48"/>
      <c r="C22" s="26">
        <v>2860.0910436480917</v>
      </c>
      <c r="D22" s="27">
        <v>9.8057684427185539</v>
      </c>
      <c r="E22" s="26">
        <v>2074.3080240783561</v>
      </c>
      <c r="F22" s="28">
        <v>0.48670469524262366</v>
      </c>
      <c r="G22" s="5"/>
      <c r="H22" s="5"/>
      <c r="I22" s="5"/>
      <c r="J22" s="50" t="s">
        <v>12</v>
      </c>
      <c r="K22" s="7">
        <f>M4</f>
        <v>2035</v>
      </c>
      <c r="L22" s="7">
        <f t="shared" si="2"/>
        <v>418</v>
      </c>
      <c r="M22" s="7">
        <f>M5</f>
        <v>209</v>
      </c>
      <c r="N22" s="26">
        <f>E38</f>
        <v>2128.0191283986073</v>
      </c>
      <c r="O22" s="29">
        <f t="shared" si="3"/>
        <v>0.10270270270270271</v>
      </c>
      <c r="P22" s="26">
        <f t="shared" si="4"/>
        <v>93.019128398607336</v>
      </c>
      <c r="Q22" s="29">
        <f t="shared" si="5"/>
        <v>4.5709645404721048E-2</v>
      </c>
      <c r="R22" s="5"/>
      <c r="S22" s="5"/>
      <c r="T22" s="5"/>
      <c r="U22" s="5"/>
      <c r="V22" s="5"/>
      <c r="W22" s="5"/>
    </row>
    <row r="23" spans="1:23" ht="15.75" x14ac:dyDescent="0.25">
      <c r="A23" s="5"/>
      <c r="B23" s="48"/>
      <c r="C23" s="26">
        <v>3049.6465237179987</v>
      </c>
      <c r="D23" s="27">
        <v>9.8288032680689223</v>
      </c>
      <c r="E23" s="26">
        <v>2158.1107921674993</v>
      </c>
      <c r="F23" s="28">
        <v>0.45942187527464073</v>
      </c>
      <c r="G23" s="27"/>
      <c r="H23" s="27"/>
      <c r="I23" s="27"/>
      <c r="J23" s="51" t="s">
        <v>13</v>
      </c>
      <c r="K23" s="28">
        <f>N4</f>
        <v>0.42130000000000001</v>
      </c>
      <c r="L23" s="7">
        <f t="shared" si="2"/>
        <v>3.0800000000000001E-2</v>
      </c>
      <c r="M23" s="7">
        <f>N5</f>
        <v>1.54E-2</v>
      </c>
      <c r="N23" s="28">
        <f>F38</f>
        <v>0.4224869601386006</v>
      </c>
      <c r="O23" s="29">
        <f t="shared" si="3"/>
        <v>3.6553524804177548E-2</v>
      </c>
      <c r="P23" s="28">
        <f t="shared" si="4"/>
        <v>1.1869601386005901E-3</v>
      </c>
      <c r="Q23" s="29">
        <f t="shared" si="5"/>
        <v>2.8173751212926422E-3</v>
      </c>
      <c r="R23" s="5"/>
      <c r="S23" s="5"/>
      <c r="T23" s="5"/>
      <c r="U23" s="5"/>
      <c r="V23" s="5"/>
      <c r="W23" s="5"/>
    </row>
    <row r="24" spans="1:23" ht="15.75" x14ac:dyDescent="0.25">
      <c r="A24" s="5"/>
      <c r="B24" s="48"/>
      <c r="C24" s="26">
        <v>3304.8365500693726</v>
      </c>
      <c r="D24" s="27">
        <v>10.21016322435919</v>
      </c>
      <c r="E24" s="26">
        <v>2204.2414506855866</v>
      </c>
      <c r="F24" s="28"/>
      <c r="G24" s="5"/>
      <c r="H24" s="5"/>
      <c r="I24" s="5"/>
      <c r="J24" s="5"/>
      <c r="K24" s="5"/>
      <c r="L24" s="5"/>
      <c r="M24" s="5"/>
      <c r="N24" s="5"/>
      <c r="O24" s="29"/>
      <c r="P24" s="30"/>
      <c r="Q24" s="5"/>
      <c r="R24" s="5"/>
      <c r="S24" s="5"/>
      <c r="T24" s="5"/>
      <c r="U24" s="5"/>
      <c r="V24" s="5"/>
      <c r="W24" s="5"/>
    </row>
    <row r="25" spans="1:23" ht="18.75" x14ac:dyDescent="0.35">
      <c r="A25" s="5"/>
      <c r="B25" s="48"/>
      <c r="C25" s="26">
        <v>3221.3347650000633</v>
      </c>
      <c r="D25" s="27">
        <v>9.9792024145365374</v>
      </c>
      <c r="E25" s="26">
        <v>2162.7973668994996</v>
      </c>
      <c r="F25" s="28"/>
      <c r="G25" s="5"/>
      <c r="H25" s="5"/>
      <c r="I25" s="5"/>
      <c r="J25" s="50" t="s">
        <v>10</v>
      </c>
      <c r="K25" s="13" t="s">
        <v>43</v>
      </c>
      <c r="L25" s="52">
        <f>Q20</f>
        <v>1.2297290435162159E-2</v>
      </c>
      <c r="M25" s="5"/>
      <c r="N25" s="13" t="s">
        <v>35</v>
      </c>
      <c r="O25" s="53">
        <f>O20</f>
        <v>8.0213903743315516E-3</v>
      </c>
      <c r="P25" s="5"/>
      <c r="Q25" s="54" t="s">
        <v>20</v>
      </c>
      <c r="R25" s="53">
        <f>C40/SQRT(6)</f>
        <v>3.4631968728668854E-2</v>
      </c>
      <c r="S25" s="5"/>
      <c r="T25" s="13" t="s">
        <v>44</v>
      </c>
      <c r="U25" s="29">
        <f>SQRT((L25^2)+(R25^2)+(O25^2))</f>
        <v>3.7615679092735346E-2</v>
      </c>
      <c r="V25" s="53"/>
      <c r="W25" s="5"/>
    </row>
    <row r="26" spans="1:23" ht="18.75" x14ac:dyDescent="0.35">
      <c r="A26" s="5"/>
      <c r="B26" s="48"/>
      <c r="C26" s="26">
        <v>3134.688639518281</v>
      </c>
      <c r="D26" s="27">
        <v>10.048518946618426</v>
      </c>
      <c r="E26" s="26">
        <v>2165.0419393403404</v>
      </c>
      <c r="F26" s="28"/>
      <c r="G26" s="27"/>
      <c r="H26" s="27"/>
      <c r="I26" s="27"/>
      <c r="J26" s="50" t="s">
        <v>11</v>
      </c>
      <c r="K26" s="13" t="s">
        <v>43</v>
      </c>
      <c r="L26" s="52">
        <f>Q21</f>
        <v>8.7591459929468665E-2</v>
      </c>
      <c r="M26" s="5"/>
      <c r="N26" s="13" t="s">
        <v>35</v>
      </c>
      <c r="O26" s="53">
        <f>O21</f>
        <v>2.222222222222222E-2</v>
      </c>
      <c r="P26" s="5"/>
      <c r="Q26" s="54" t="s">
        <v>20</v>
      </c>
      <c r="R26" s="53">
        <f>D40/SQRT(6)</f>
        <v>2.909479834991887E-2</v>
      </c>
      <c r="S26" s="5"/>
      <c r="T26" s="13" t="s">
        <v>44</v>
      </c>
      <c r="U26" s="29">
        <f t="shared" ref="U26:U28" si="6">SQRT((L26^2)+(R26^2)+(O26^2))</f>
        <v>9.4934705477459524E-2</v>
      </c>
      <c r="V26" s="5"/>
      <c r="W26" s="5"/>
    </row>
    <row r="27" spans="1:23" ht="18.75" x14ac:dyDescent="0.35">
      <c r="A27" s="5"/>
      <c r="B27" s="25">
        <v>42514</v>
      </c>
      <c r="C27" s="26">
        <v>3162.9229958025644</v>
      </c>
      <c r="D27" s="27">
        <v>10.157770990180115</v>
      </c>
      <c r="E27" s="26">
        <v>2212.725801686202</v>
      </c>
      <c r="F27" s="28">
        <v>0.39773344434749747</v>
      </c>
      <c r="G27" s="5"/>
      <c r="H27" s="5"/>
      <c r="I27" s="5"/>
      <c r="J27" s="50" t="s">
        <v>12</v>
      </c>
      <c r="K27" s="13" t="s">
        <v>43</v>
      </c>
      <c r="L27" s="52">
        <f>Q22</f>
        <v>4.5709645404721048E-2</v>
      </c>
      <c r="M27" s="5"/>
      <c r="N27" s="13" t="s">
        <v>35</v>
      </c>
      <c r="O27" s="53">
        <f>O22</f>
        <v>0.10270270270270271</v>
      </c>
      <c r="P27" s="5"/>
      <c r="Q27" s="54" t="s">
        <v>20</v>
      </c>
      <c r="R27" s="53">
        <f>E40/SQRT(6)</f>
        <v>3.6326641598100159E-2</v>
      </c>
      <c r="S27" s="5"/>
      <c r="T27" s="13" t="s">
        <v>44</v>
      </c>
      <c r="U27" s="29">
        <f t="shared" si="6"/>
        <v>0.11813907785005728</v>
      </c>
      <c r="V27" s="5"/>
      <c r="W27" s="5"/>
    </row>
    <row r="28" spans="1:23" ht="18.75" x14ac:dyDescent="0.35">
      <c r="A28" s="5"/>
      <c r="B28" s="5"/>
      <c r="C28" s="26">
        <v>3120.5566883817341</v>
      </c>
      <c r="D28" s="27">
        <v>10.094844283232645</v>
      </c>
      <c r="E28" s="26">
        <v>2209.6682585821723</v>
      </c>
      <c r="F28" s="28">
        <v>0.42179533839994432</v>
      </c>
      <c r="G28" s="5"/>
      <c r="H28" s="31"/>
      <c r="I28" s="31"/>
      <c r="J28" s="51" t="s">
        <v>13</v>
      </c>
      <c r="K28" s="13" t="s">
        <v>43</v>
      </c>
      <c r="L28" s="52">
        <f>Q23</f>
        <v>2.8173751212926422E-3</v>
      </c>
      <c r="M28" s="5"/>
      <c r="N28" s="13" t="s">
        <v>35</v>
      </c>
      <c r="O28" s="53">
        <f>O23</f>
        <v>3.6553524804177548E-2</v>
      </c>
      <c r="P28" s="5"/>
      <c r="Q28" s="54" t="s">
        <v>20</v>
      </c>
      <c r="R28" s="53">
        <f>F40/SQRT(5)</f>
        <v>2.887455313837459E-2</v>
      </c>
      <c r="S28" s="5"/>
      <c r="T28" s="13" t="s">
        <v>44</v>
      </c>
      <c r="U28" s="29">
        <f t="shared" si="6"/>
        <v>4.6667307583837747E-2</v>
      </c>
      <c r="V28" s="5"/>
      <c r="W28" s="5"/>
    </row>
    <row r="29" spans="1:23" ht="15.75" x14ac:dyDescent="0.25">
      <c r="A29" s="5"/>
      <c r="B29" s="5"/>
      <c r="C29" s="26">
        <v>2968.5546417546102</v>
      </c>
      <c r="D29" s="27">
        <v>10.145724133049066</v>
      </c>
      <c r="E29" s="26">
        <v>2128.3422689201748</v>
      </c>
      <c r="F29" s="28">
        <v>0.42792686775387206</v>
      </c>
      <c r="G29" s="27"/>
      <c r="H29" s="27"/>
      <c r="I29" s="27"/>
      <c r="J29" s="27"/>
      <c r="K29" s="5"/>
      <c r="L29" s="5"/>
      <c r="M29" s="5"/>
      <c r="N29" s="5"/>
      <c r="O29" s="5"/>
      <c r="P29" s="30"/>
      <c r="Q29" s="5"/>
      <c r="R29" s="5"/>
      <c r="S29" s="5"/>
      <c r="T29" s="5"/>
      <c r="U29" s="5"/>
      <c r="V29" s="5"/>
      <c r="W29" s="5"/>
    </row>
    <row r="30" spans="1:23" ht="15.7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37" t="s">
        <v>21</v>
      </c>
      <c r="L30" s="5"/>
      <c r="M30" s="5"/>
      <c r="N30" s="5"/>
      <c r="O30" s="5"/>
      <c r="P30" s="30"/>
      <c r="Q30" s="5"/>
      <c r="R30" s="5"/>
      <c r="S30" s="5"/>
      <c r="T30" s="5"/>
      <c r="U30" s="5"/>
      <c r="V30" s="5"/>
      <c r="W30" s="5"/>
    </row>
    <row r="31" spans="1:23" ht="15.75" x14ac:dyDescent="0.25">
      <c r="A31" s="5"/>
      <c r="B31" s="25">
        <v>42204</v>
      </c>
      <c r="C31" s="26">
        <f>AVERAGE(C8:C10)</f>
        <v>3096.6010410523218</v>
      </c>
      <c r="D31" s="31">
        <f>AVERAGE(D8:D10)</f>
        <v>10.022838455266173</v>
      </c>
      <c r="E31" s="26">
        <f>AVERAGE(E8:E10)</f>
        <v>2410.7203775669018</v>
      </c>
      <c r="F31" s="28">
        <f>AVERAGE(F8:F10)</f>
        <v>0.3972169969507538</v>
      </c>
      <c r="G31" s="5"/>
      <c r="H31" s="5"/>
      <c r="I31" s="5"/>
      <c r="J31" s="5"/>
      <c r="K31" s="5"/>
      <c r="L31" s="50" t="s">
        <v>18</v>
      </c>
      <c r="M31" s="5"/>
      <c r="N31" s="50" t="s">
        <v>18</v>
      </c>
      <c r="O31" s="5"/>
      <c r="P31" s="50" t="s">
        <v>22</v>
      </c>
      <c r="Q31" s="50" t="s">
        <v>23</v>
      </c>
      <c r="R31" s="5"/>
      <c r="S31" s="5"/>
      <c r="T31" s="5"/>
      <c r="U31" s="5"/>
      <c r="V31" s="5"/>
      <c r="W31" s="5"/>
    </row>
    <row r="32" spans="1:23" ht="18.75" x14ac:dyDescent="0.35">
      <c r="A32" s="5"/>
      <c r="B32" s="25">
        <v>42204</v>
      </c>
      <c r="C32" s="26">
        <f>AVERAGE(C11:C13)</f>
        <v>2522.4620706492024</v>
      </c>
      <c r="D32" s="31">
        <f>AVERAGE(D11:D13)</f>
        <v>8.8437054702018596</v>
      </c>
      <c r="E32" s="26">
        <f>AVERAGE(E11:E13)</f>
        <v>1966.6784921876595</v>
      </c>
      <c r="F32" s="28">
        <f>AVERAGE(F11:F13)</f>
        <v>0.4106543747843921</v>
      </c>
      <c r="G32" s="5"/>
      <c r="H32" s="5"/>
      <c r="I32" s="5"/>
      <c r="J32" s="5"/>
      <c r="K32" s="55" t="s">
        <v>40</v>
      </c>
      <c r="L32" s="55" t="s">
        <v>39</v>
      </c>
      <c r="M32" s="56" t="s">
        <v>45</v>
      </c>
      <c r="N32" s="55" t="s">
        <v>38</v>
      </c>
      <c r="O32" s="5"/>
      <c r="P32" s="50" t="s">
        <v>18</v>
      </c>
      <c r="Q32" s="50" t="s">
        <v>18</v>
      </c>
      <c r="R32" s="5"/>
      <c r="S32" s="5"/>
      <c r="T32" s="5"/>
      <c r="U32" s="5"/>
      <c r="V32" s="5"/>
      <c r="W32" s="5"/>
    </row>
    <row r="33" spans="1:23" ht="15.75" x14ac:dyDescent="0.25">
      <c r="A33" s="5"/>
      <c r="B33" s="25">
        <v>42291</v>
      </c>
      <c r="C33" s="26">
        <f>AVERAGE(C14:C17)</f>
        <v>3005.2838388798091</v>
      </c>
      <c r="D33" s="31">
        <f t="shared" ref="D33:F33" si="7">AVERAGE(D14:D17)</f>
        <v>10.367209742936765</v>
      </c>
      <c r="E33" s="26">
        <f t="shared" si="7"/>
        <v>2186.6913174620327</v>
      </c>
      <c r="F33" s="28">
        <f t="shared" si="7"/>
        <v>0.41992479709787855</v>
      </c>
      <c r="G33" s="5"/>
      <c r="H33" s="5"/>
      <c r="I33" s="5"/>
      <c r="J33" s="50" t="s">
        <v>10</v>
      </c>
      <c r="K33" s="29">
        <f>SQRT((N13^2)+(U25^2))</f>
        <v>9.2796437764327083E-2</v>
      </c>
      <c r="L33" s="26">
        <f>K33*K4</f>
        <v>267.23518147370913</v>
      </c>
      <c r="M33" s="57">
        <f>K33*2</f>
        <v>0.18559287552865417</v>
      </c>
      <c r="N33" s="26">
        <f>L33*2</f>
        <v>534.47036294741827</v>
      </c>
      <c r="O33" s="58"/>
      <c r="P33" s="26">
        <f>K4</f>
        <v>2879.8</v>
      </c>
      <c r="Q33" s="26">
        <f>K4*M33</f>
        <v>534.47036294741827</v>
      </c>
      <c r="R33" s="5"/>
      <c r="S33" s="5"/>
      <c r="T33" s="5"/>
      <c r="U33" s="5"/>
      <c r="V33" s="5"/>
      <c r="W33" s="5"/>
    </row>
    <row r="34" spans="1:23" ht="15.75" x14ac:dyDescent="0.25">
      <c r="A34" s="5"/>
      <c r="B34" s="46">
        <v>42340</v>
      </c>
      <c r="C34" s="26">
        <f>AVERAGE(C18:C20)</f>
        <v>2690.3446761541104</v>
      </c>
      <c r="D34" s="31">
        <f>AVERAGE(D18:D20)</f>
        <v>8.7877518911167698</v>
      </c>
      <c r="E34" s="26">
        <f>AVERAGE(E18:E20)</f>
        <v>1870.5012669488451</v>
      </c>
      <c r="F34" s="27"/>
      <c r="G34" s="5"/>
      <c r="H34" s="5"/>
      <c r="I34" s="5"/>
      <c r="J34" s="50" t="s">
        <v>11</v>
      </c>
      <c r="K34" s="29">
        <f>SQRT((O13^2)+(U26^2))</f>
        <v>0.11870822233622502</v>
      </c>
      <c r="L34" s="31">
        <f>K34*L4</f>
        <v>1.057690261015765</v>
      </c>
      <c r="M34" s="57">
        <f t="shared" ref="M34:N36" si="8">K34*2</f>
        <v>0.23741644467245004</v>
      </c>
      <c r="N34" s="31">
        <f t="shared" si="8"/>
        <v>2.11538052203153</v>
      </c>
      <c r="O34" s="5"/>
      <c r="P34" s="7">
        <f>L4</f>
        <v>8.91</v>
      </c>
      <c r="Q34" s="27">
        <f>L4*M34</f>
        <v>2.11538052203153</v>
      </c>
      <c r="R34" s="5"/>
      <c r="S34" s="5"/>
      <c r="T34" s="5"/>
      <c r="U34" s="5"/>
      <c r="V34" s="5"/>
      <c r="W34" s="5"/>
    </row>
    <row r="35" spans="1:23" ht="15.75" x14ac:dyDescent="0.25">
      <c r="A35" s="5"/>
      <c r="B35" s="46">
        <v>42479</v>
      </c>
      <c r="C35" s="26">
        <f>AVERAGE(C21:C26)</f>
        <v>3092.5793532559996</v>
      </c>
      <c r="D35" s="31">
        <f>AVERAGE(D21:D26)</f>
        <v>9.9883540861538815</v>
      </c>
      <c r="E35" s="26">
        <f>AVERAGE(E21:E26)</f>
        <v>2149.9445398300236</v>
      </c>
      <c r="F35" s="28">
        <f>AVERAGE(F21:F23)</f>
        <v>0.46882008169287381</v>
      </c>
      <c r="G35" s="5"/>
      <c r="H35" s="5"/>
      <c r="I35" s="5"/>
      <c r="J35" s="50" t="s">
        <v>12</v>
      </c>
      <c r="K35" s="29">
        <f>SQRT((P13^2)+(U27^2))</f>
        <v>0.14790061208136637</v>
      </c>
      <c r="L35" s="26">
        <f>K35*M4</f>
        <v>300.97774558558058</v>
      </c>
      <c r="M35" s="57">
        <f t="shared" si="8"/>
        <v>0.29580122416273275</v>
      </c>
      <c r="N35" s="26">
        <f t="shared" si="8"/>
        <v>601.95549117116116</v>
      </c>
      <c r="O35" s="5"/>
      <c r="P35" s="7">
        <f>M4</f>
        <v>2035</v>
      </c>
      <c r="Q35" s="26">
        <f>M4*M35</f>
        <v>601.95549117116116</v>
      </c>
      <c r="R35" s="5"/>
      <c r="S35" s="5"/>
      <c r="T35" s="5"/>
      <c r="U35" s="5"/>
      <c r="V35" s="5"/>
      <c r="W35" s="5"/>
    </row>
    <row r="36" spans="1:23" ht="15.75" x14ac:dyDescent="0.25">
      <c r="A36" s="5"/>
      <c r="B36" s="25">
        <v>42514</v>
      </c>
      <c r="C36" s="26">
        <f>AVERAGE(C27:C29)</f>
        <v>3084.0114419796359</v>
      </c>
      <c r="D36" s="31">
        <f>AVERAGE(D27:D29)</f>
        <v>10.132779802153941</v>
      </c>
      <c r="E36" s="26">
        <f>AVERAGE(E27:E29)</f>
        <v>2183.578776396183</v>
      </c>
      <c r="F36" s="28">
        <f>AVERAGE(F27:F29)</f>
        <v>0.41581855016710462</v>
      </c>
      <c r="G36" s="5"/>
      <c r="H36" s="5"/>
      <c r="I36" s="5"/>
      <c r="J36" s="51" t="s">
        <v>13</v>
      </c>
      <c r="K36" s="29">
        <f>SQRT((Q13^2)+(U28^2))</f>
        <v>7.9665153560566304E-2</v>
      </c>
      <c r="L36" s="28">
        <f>K36*N4</f>
        <v>3.3562929195066586E-2</v>
      </c>
      <c r="M36" s="57">
        <f t="shared" si="8"/>
        <v>0.15933030712113261</v>
      </c>
      <c r="N36" s="28">
        <f t="shared" si="8"/>
        <v>6.7125858390133172E-2</v>
      </c>
      <c r="O36" s="5"/>
      <c r="P36" s="28">
        <f>N4</f>
        <v>0.42130000000000001</v>
      </c>
      <c r="Q36" s="28">
        <f>N4*N36</f>
        <v>2.8280124139763108E-2</v>
      </c>
      <c r="R36" s="5"/>
      <c r="S36" s="5"/>
      <c r="T36" s="5"/>
      <c r="U36" s="5"/>
      <c r="V36" s="5"/>
      <c r="W36" s="5"/>
    </row>
    <row r="37" spans="1:23" ht="15.7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30"/>
      <c r="Q37" s="5"/>
      <c r="R37" s="5"/>
      <c r="S37" s="5"/>
      <c r="T37" s="5"/>
      <c r="U37" s="5"/>
      <c r="V37" s="5"/>
      <c r="W37" s="5"/>
    </row>
    <row r="38" spans="1:23" ht="15.75" x14ac:dyDescent="0.25">
      <c r="A38" s="59" t="s">
        <v>24</v>
      </c>
      <c r="B38" s="60" t="s">
        <v>25</v>
      </c>
      <c r="C38" s="61">
        <f>AVERAGE(C31:C36)</f>
        <v>2915.2137369951802</v>
      </c>
      <c r="D38" s="62">
        <f t="shared" ref="D38:F38" si="9">AVERAGE(D31:D36)</f>
        <v>9.690439907971566</v>
      </c>
      <c r="E38" s="61">
        <f t="shared" si="9"/>
        <v>2128.0191283986073</v>
      </c>
      <c r="F38" s="63">
        <f t="shared" si="9"/>
        <v>0.4224869601386006</v>
      </c>
      <c r="G38" s="5"/>
      <c r="H38" s="5"/>
      <c r="I38" s="5"/>
      <c r="J38" s="5"/>
      <c r="K38" s="64" t="s">
        <v>31</v>
      </c>
      <c r="L38" s="65"/>
      <c r="M38" s="65"/>
      <c r="N38" s="65"/>
      <c r="O38" s="5"/>
      <c r="P38" s="5"/>
      <c r="Q38" s="5"/>
      <c r="R38" s="5"/>
      <c r="S38" s="5"/>
      <c r="T38" s="5"/>
      <c r="U38" s="5"/>
      <c r="V38" s="5"/>
      <c r="W38" s="5"/>
    </row>
    <row r="39" spans="1:23" ht="15.75" x14ac:dyDescent="0.25">
      <c r="A39" s="5"/>
      <c r="B39" s="7" t="s">
        <v>26</v>
      </c>
      <c r="C39" s="26">
        <f>STDEV(C31:C36)</f>
        <v>247.2994825337538</v>
      </c>
      <c r="D39" s="31">
        <f>STDEV(D31:D36)</f>
        <v>0.69061255522733334</v>
      </c>
      <c r="E39" s="26">
        <f t="shared" ref="E39:F39" si="10">STDEV(E31:E36)</f>
        <v>189.35483625272008</v>
      </c>
      <c r="F39" s="28">
        <f t="shared" si="10"/>
        <v>2.727806646207722E-2</v>
      </c>
      <c r="G39" s="5"/>
      <c r="H39" s="5"/>
      <c r="I39" s="5"/>
      <c r="J39" s="5"/>
      <c r="K39" s="50" t="s">
        <v>10</v>
      </c>
      <c r="L39" s="50" t="s">
        <v>11</v>
      </c>
      <c r="M39" s="50" t="s">
        <v>12</v>
      </c>
      <c r="N39" s="51" t="s">
        <v>13</v>
      </c>
      <c r="O39" s="5"/>
      <c r="P39" s="5"/>
      <c r="Q39" s="5"/>
      <c r="R39" s="5"/>
      <c r="S39" s="5"/>
      <c r="T39" s="5"/>
      <c r="U39" s="5"/>
      <c r="V39" s="5"/>
      <c r="W39" s="5"/>
    </row>
    <row r="40" spans="1:23" ht="15.75" x14ac:dyDescent="0.25">
      <c r="A40" s="35" t="s">
        <v>37</v>
      </c>
      <c r="B40" s="7" t="s">
        <v>7</v>
      </c>
      <c r="C40" s="29">
        <f>C39/C38</f>
        <v>8.4830652173262133E-2</v>
      </c>
      <c r="D40" s="29">
        <f t="shared" ref="D40:F40" si="11">D39/D38</f>
        <v>7.1267410126471198E-2</v>
      </c>
      <c r="E40" s="29">
        <f t="shared" si="11"/>
        <v>8.8981735984307045E-2</v>
      </c>
      <c r="F40" s="29">
        <f t="shared" si="11"/>
        <v>6.456546363733548E-2</v>
      </c>
      <c r="G40" s="5"/>
      <c r="H40" s="5"/>
      <c r="I40" s="5"/>
      <c r="J40" s="50" t="s">
        <v>30</v>
      </c>
      <c r="K40" s="26">
        <v>3139.0996227250807</v>
      </c>
      <c r="L40" s="27">
        <v>9.8341955365330023</v>
      </c>
      <c r="M40" s="26">
        <v>2258.1375297007635</v>
      </c>
      <c r="N40" s="28">
        <v>0.40314158635946901</v>
      </c>
      <c r="O40" s="5"/>
      <c r="P40" s="5"/>
      <c r="Q40" s="5"/>
      <c r="R40" s="5"/>
      <c r="S40" s="5"/>
      <c r="T40" s="5"/>
      <c r="U40" s="5"/>
      <c r="V40" s="5"/>
      <c r="W40" s="5"/>
    </row>
    <row r="41" spans="1:23" ht="15.75" x14ac:dyDescent="0.25">
      <c r="A41" s="5"/>
      <c r="B41" s="7" t="s">
        <v>28</v>
      </c>
      <c r="C41" s="7">
        <v>6</v>
      </c>
      <c r="D41" s="7"/>
      <c r="E41" s="7"/>
      <c r="F41" s="7"/>
      <c r="G41" s="5"/>
      <c r="H41" s="5"/>
      <c r="I41" s="5"/>
      <c r="J41" s="50" t="s">
        <v>27</v>
      </c>
      <c r="K41" s="26">
        <f>K40*M33</f>
        <v>582.59452555246116</v>
      </c>
      <c r="L41" s="27">
        <f>L40*M34</f>
        <v>2.3347997404973428</v>
      </c>
      <c r="M41" s="26">
        <f>M40*M35</f>
        <v>667.9598456132951</v>
      </c>
      <c r="N41" s="28">
        <f>N40*M36</f>
        <v>6.4232672767954802E-2</v>
      </c>
      <c r="O41" s="5"/>
      <c r="P41" s="5"/>
      <c r="Q41" s="5"/>
      <c r="R41" s="5"/>
      <c r="S41" s="5"/>
      <c r="T41" s="5"/>
      <c r="U41" s="5"/>
      <c r="V41" s="5"/>
      <c r="W41" s="5"/>
    </row>
    <row r="42" spans="1:23" ht="15.7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5.7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</sheetData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Finding U from CRM analysis</vt:lpstr>
    </vt:vector>
  </TitlesOfParts>
  <Company>University of Plymouth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Milne</dc:creator>
  <cp:lastModifiedBy>pworsfold</cp:lastModifiedBy>
  <cp:lastPrinted>2017-08-09T16:39:42Z</cp:lastPrinted>
  <dcterms:created xsi:type="dcterms:W3CDTF">2016-07-20T16:35:10Z</dcterms:created>
  <dcterms:modified xsi:type="dcterms:W3CDTF">2017-09-27T14:12:02Z</dcterms:modified>
</cp:coreProperties>
</file>