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bajnaidavid/Documents/Research/P15 [BC] Biogenic Carbonates/"/>
    </mc:Choice>
  </mc:AlternateContent>
  <xr:revisionPtr revIDLastSave="0" documentId="13_ncr:1_{BDA5BFC5-B322-CC49-BBB2-FD39E92E178B}" xr6:coauthVersionLast="45" xr6:coauthVersionMax="45" xr10:uidLastSave="{00000000-0000-0000-0000-000000000000}"/>
  <bookViews>
    <workbookView xWindow="0" yWindow="460" windowWidth="28800" windowHeight="16340" activeTab="5" xr2:uid="{78A55764-5A36-5142-8E90-F961EE0420F7}"/>
  </bookViews>
  <sheets>
    <sheet name="equilibrium gases" sheetId="2" r:id="rId1"/>
    <sheet name="standards" sheetId="1" r:id="rId2"/>
    <sheet name="slopes" sheetId="20" r:id="rId3"/>
    <sheet name="ETF" sheetId="4" r:id="rId4"/>
    <sheet name="samples" sheetId="17" r:id="rId5"/>
    <sheet name="correction (ETH)" sheetId="5" r:id="rId6"/>
  </sheets>
  <externalReferences>
    <externalReference r:id="rId7"/>
  </externalReferences>
  <definedNames>
    <definedName name="_xlnm._FilterDatabase" localSheetId="5" hidden="1">'correction (ETH)'!$A$1:$K$90</definedName>
    <definedName name="_xlnm._FilterDatabase" localSheetId="0" hidden="1">'equilibrium gases'!$A$1:$W$39</definedName>
    <definedName name="_xlnm._FilterDatabase" localSheetId="4" hidden="1">samples!$A$1:$Y$8</definedName>
    <definedName name="_xlnm._FilterDatabase" localSheetId="1" hidden="1">standards!$A$1:$Y$108</definedName>
    <definedName name="ETH" localSheetId="5">[1]ETF!$O$14:$Q$16</definedName>
    <definedName name="ETH_table">ETF!$B$14:$D$16</definedName>
    <definedName name="ETH_tables">ETF!$B$14:$D$16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L36" i="5" a="1"/>
  <c r="L36" i="5"/>
  <c r="C9" i="4"/>
  <c r="C8" i="4"/>
  <c r="C4" i="4"/>
  <c r="C5" i="4"/>
  <c r="C94" i="5" a="1"/>
  <c r="C94" i="5"/>
  <c r="F2" i="5"/>
  <c r="G2" i="5"/>
  <c r="F3" i="5"/>
  <c r="G3" i="5"/>
  <c r="F4" i="5"/>
  <c r="G4" i="5"/>
  <c r="F5" i="5"/>
  <c r="G5" i="5"/>
  <c r="F6" i="5"/>
  <c r="G6" i="5"/>
  <c r="F7" i="5"/>
  <c r="G7" i="5"/>
  <c r="F8" i="5"/>
  <c r="G8" i="5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24" i="20"/>
  <c r="E94" i="5"/>
  <c r="H94" i="5"/>
  <c r="D94" i="5"/>
  <c r="F94" i="5"/>
  <c r="G94" i="5"/>
  <c r="K5" i="20"/>
  <c r="M11" i="20"/>
  <c r="L11" i="20"/>
  <c r="K11" i="20"/>
  <c r="N11" i="20"/>
  <c r="N9" i="20"/>
  <c r="M9" i="20"/>
  <c r="O10" i="20"/>
  <c r="L9" i="20"/>
  <c r="K9" i="20"/>
  <c r="N8" i="20"/>
  <c r="M8" i="20"/>
  <c r="L8" i="20"/>
  <c r="K8" i="20"/>
  <c r="N5" i="20"/>
  <c r="M5" i="20"/>
  <c r="L5" i="20"/>
  <c r="N4" i="20"/>
  <c r="M4" i="20"/>
  <c r="L4" i="20"/>
  <c r="N3" i="20"/>
  <c r="M3" i="20"/>
  <c r="L3" i="20"/>
  <c r="K3" i="20"/>
  <c r="K4" i="20"/>
  <c r="H4" i="20"/>
  <c r="H8" i="20"/>
  <c r="H12" i="20"/>
  <c r="H16" i="20"/>
  <c r="H20" i="20"/>
  <c r="H2" i="20"/>
  <c r="H6" i="20"/>
  <c r="H10" i="20"/>
  <c r="H18" i="20"/>
  <c r="H7" i="20"/>
  <c r="H15" i="20"/>
  <c r="H23" i="20"/>
  <c r="H5" i="20"/>
  <c r="H9" i="20"/>
  <c r="H13" i="20"/>
  <c r="H17" i="20"/>
  <c r="H21" i="20"/>
  <c r="H14" i="20"/>
  <c r="H22" i="20"/>
  <c r="H3" i="20"/>
  <c r="H11" i="20"/>
  <c r="H19" i="20"/>
  <c r="O3" i="20"/>
  <c r="O11" i="20"/>
  <c r="O9" i="20"/>
  <c r="O8" i="20"/>
  <c r="O5" i="20"/>
  <c r="O4" i="20"/>
  <c r="N10" i="20"/>
  <c r="M10" i="20"/>
  <c r="E2" i="5"/>
  <c r="H2" i="5"/>
  <c r="E3" i="5"/>
  <c r="H3" i="5"/>
  <c r="E4" i="5"/>
  <c r="H4" i="5"/>
  <c r="E5" i="5"/>
  <c r="H5" i="5"/>
  <c r="E6" i="5"/>
  <c r="H6" i="5"/>
  <c r="E7" i="5"/>
  <c r="H7" i="5"/>
  <c r="E8" i="5"/>
  <c r="H8" i="5"/>
  <c r="B95" i="5" a="1"/>
  <c r="B95" i="5"/>
  <c r="E85" i="5"/>
  <c r="H85" i="5"/>
  <c r="E86" i="5"/>
  <c r="H86" i="5"/>
  <c r="E87" i="5"/>
  <c r="H87" i="5"/>
  <c r="E88" i="5"/>
  <c r="H88" i="5"/>
  <c r="E89" i="5"/>
  <c r="H89" i="5"/>
  <c r="E64" i="5"/>
  <c r="H64" i="5"/>
  <c r="E65" i="5"/>
  <c r="H65" i="5"/>
  <c r="E66" i="5"/>
  <c r="H66" i="5"/>
  <c r="E67" i="5"/>
  <c r="H67" i="5"/>
  <c r="E68" i="5"/>
  <c r="H68" i="5"/>
  <c r="E69" i="5"/>
  <c r="H69" i="5"/>
  <c r="E70" i="5"/>
  <c r="H70" i="5"/>
  <c r="E71" i="5"/>
  <c r="H71" i="5"/>
  <c r="E72" i="5"/>
  <c r="H72" i="5"/>
  <c r="E73" i="5"/>
  <c r="H73" i="5"/>
  <c r="E74" i="5"/>
  <c r="H74" i="5"/>
  <c r="E75" i="5"/>
  <c r="H75" i="5"/>
  <c r="E76" i="5"/>
  <c r="H76" i="5"/>
  <c r="E77" i="5"/>
  <c r="H77" i="5"/>
  <c r="E78" i="5"/>
  <c r="H78" i="5"/>
  <c r="E79" i="5"/>
  <c r="H79" i="5"/>
  <c r="E80" i="5"/>
  <c r="H80" i="5"/>
  <c r="E81" i="5"/>
  <c r="H81" i="5"/>
  <c r="E82" i="5"/>
  <c r="H82" i="5"/>
  <c r="E83" i="5"/>
  <c r="H83" i="5"/>
  <c r="E84" i="5"/>
  <c r="H84" i="5"/>
  <c r="E9" i="5"/>
  <c r="H9" i="5"/>
  <c r="E10" i="5"/>
  <c r="H10" i="5"/>
  <c r="E11" i="5"/>
  <c r="H11" i="5"/>
  <c r="E12" i="5"/>
  <c r="H12" i="5"/>
  <c r="E13" i="5"/>
  <c r="H13" i="5"/>
  <c r="E14" i="5"/>
  <c r="H14" i="5"/>
  <c r="E15" i="5"/>
  <c r="H15" i="5"/>
  <c r="E16" i="5"/>
  <c r="H16" i="5"/>
  <c r="E17" i="5"/>
  <c r="H17" i="5"/>
  <c r="E18" i="5"/>
  <c r="H18" i="5"/>
  <c r="E19" i="5"/>
  <c r="H19" i="5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E29" i="5"/>
  <c r="H29" i="5"/>
  <c r="E30" i="5"/>
  <c r="H30" i="5"/>
  <c r="E31" i="5"/>
  <c r="H31" i="5"/>
  <c r="E32" i="5"/>
  <c r="H32" i="5"/>
  <c r="E33" i="5"/>
  <c r="H33" i="5"/>
  <c r="E34" i="5"/>
  <c r="H34" i="5"/>
  <c r="E35" i="5"/>
  <c r="H35" i="5"/>
  <c r="E36" i="5"/>
  <c r="H36" i="5"/>
  <c r="E37" i="5"/>
  <c r="H37" i="5"/>
  <c r="E38" i="5"/>
  <c r="H38" i="5"/>
  <c r="E39" i="5"/>
  <c r="H39" i="5"/>
  <c r="E40" i="5"/>
  <c r="H40" i="5"/>
  <c r="E41" i="5"/>
  <c r="H41" i="5"/>
  <c r="E42" i="5"/>
  <c r="H42" i="5"/>
  <c r="E43" i="5"/>
  <c r="H43" i="5"/>
  <c r="E44" i="5"/>
  <c r="H44" i="5"/>
  <c r="E45" i="5"/>
  <c r="H45" i="5"/>
  <c r="E46" i="5"/>
  <c r="H46" i="5"/>
  <c r="E47" i="5"/>
  <c r="H47" i="5"/>
  <c r="E48" i="5"/>
  <c r="H48" i="5"/>
  <c r="E49" i="5"/>
  <c r="H49" i="5"/>
  <c r="E50" i="5"/>
  <c r="H50" i="5"/>
  <c r="E51" i="5"/>
  <c r="H51" i="5"/>
  <c r="E52" i="5"/>
  <c r="H52" i="5"/>
  <c r="E53" i="5"/>
  <c r="H53" i="5"/>
  <c r="E54" i="5"/>
  <c r="H54" i="5"/>
  <c r="E55" i="5"/>
  <c r="H55" i="5"/>
  <c r="E56" i="5"/>
  <c r="H56" i="5"/>
  <c r="E57" i="5"/>
  <c r="H57" i="5"/>
  <c r="E58" i="5"/>
  <c r="H58" i="5"/>
  <c r="E59" i="5"/>
  <c r="H59" i="5"/>
  <c r="E60" i="5"/>
  <c r="H60" i="5"/>
  <c r="E61" i="5"/>
  <c r="H61" i="5"/>
  <c r="E62" i="5"/>
  <c r="H62" i="5"/>
  <c r="E63" i="5"/>
  <c r="H63" i="5"/>
  <c r="E95" i="5"/>
  <c r="H95" i="5"/>
  <c r="D95" i="5"/>
  <c r="G95" i="5"/>
  <c r="C95" i="5"/>
  <c r="F95" i="5"/>
  <c r="J8" i="5"/>
  <c r="K8" i="5"/>
  <c r="J4" i="5"/>
  <c r="K4" i="5"/>
  <c r="J3" i="5"/>
  <c r="K3" i="5"/>
  <c r="J7" i="5"/>
  <c r="K7" i="5"/>
  <c r="J6" i="5"/>
  <c r="K6" i="5"/>
  <c r="J5" i="5"/>
  <c r="K5" i="5"/>
  <c r="J2" i="5"/>
  <c r="K2" i="5"/>
  <c r="J79" i="5"/>
  <c r="K79" i="5"/>
  <c r="J85" i="5"/>
  <c r="K85" i="5"/>
  <c r="J88" i="5"/>
  <c r="K88" i="5"/>
  <c r="J69" i="5"/>
  <c r="K69" i="5"/>
  <c r="J76" i="5"/>
  <c r="K76" i="5"/>
  <c r="J65" i="5"/>
  <c r="K65" i="5"/>
  <c r="J74" i="5"/>
  <c r="K74" i="5"/>
  <c r="J78" i="5"/>
  <c r="K78" i="5"/>
  <c r="J75" i="5"/>
  <c r="K75" i="5"/>
  <c r="J84" i="5"/>
  <c r="K84" i="5"/>
  <c r="J72" i="5"/>
  <c r="K72" i="5"/>
  <c r="J73" i="5"/>
  <c r="K73" i="5"/>
  <c r="J82" i="5"/>
  <c r="K82" i="5"/>
  <c r="J64" i="5"/>
  <c r="K64" i="5"/>
  <c r="J68" i="5"/>
  <c r="K68" i="5"/>
  <c r="J89" i="5"/>
  <c r="K89" i="5"/>
  <c r="J70" i="5"/>
  <c r="K70" i="5"/>
  <c r="J87" i="5"/>
  <c r="K87" i="5"/>
  <c r="J71" i="5"/>
  <c r="K71" i="5"/>
  <c r="J77" i="5"/>
  <c r="K77" i="5"/>
  <c r="J80" i="5"/>
  <c r="K80" i="5"/>
  <c r="J81" i="5"/>
  <c r="K81" i="5"/>
  <c r="J86" i="5"/>
  <c r="K86" i="5"/>
  <c r="J66" i="5"/>
  <c r="K66" i="5"/>
  <c r="J83" i="5"/>
  <c r="K83" i="5"/>
  <c r="J67" i="5"/>
  <c r="K67" i="5"/>
  <c r="J11" i="5"/>
  <c r="K11" i="5"/>
  <c r="J36" i="5"/>
  <c r="K36" i="5"/>
  <c r="J33" i="5"/>
  <c r="K33" i="5"/>
  <c r="J59" i="5"/>
  <c r="K59" i="5"/>
  <c r="J25" i="5"/>
  <c r="K25" i="5"/>
  <c r="J49" i="5"/>
  <c r="K49" i="5"/>
  <c r="J46" i="5"/>
  <c r="K46" i="5"/>
  <c r="J60" i="5"/>
  <c r="K60" i="5"/>
  <c r="J63" i="5"/>
  <c r="K63" i="5"/>
  <c r="J19" i="5"/>
  <c r="K19" i="5"/>
  <c r="J24" i="5"/>
  <c r="J9" i="5"/>
  <c r="K9" i="5"/>
  <c r="J16" i="5"/>
  <c r="K16" i="5"/>
  <c r="J38" i="5"/>
  <c r="K38" i="5"/>
  <c r="J44" i="5"/>
  <c r="K44" i="5"/>
  <c r="J51" i="5"/>
  <c r="K51" i="5"/>
  <c r="J58" i="5"/>
  <c r="K58" i="5"/>
  <c r="J30" i="5"/>
  <c r="K30" i="5"/>
  <c r="J56" i="5"/>
  <c r="K56" i="5"/>
  <c r="J28" i="5"/>
  <c r="K28" i="5"/>
  <c r="J54" i="5"/>
  <c r="K54" i="5"/>
  <c r="J17" i="5"/>
  <c r="K17" i="5"/>
  <c r="J42" i="5"/>
  <c r="K42" i="5"/>
  <c r="J26" i="5"/>
  <c r="K26" i="5"/>
  <c r="J32" i="5"/>
  <c r="K32" i="5"/>
  <c r="J53" i="5"/>
  <c r="K53" i="5"/>
  <c r="J22" i="5"/>
  <c r="K22" i="5"/>
  <c r="J15" i="5"/>
  <c r="K15" i="5"/>
  <c r="J37" i="5"/>
  <c r="K37" i="5"/>
  <c r="J43" i="5"/>
  <c r="K43" i="5"/>
  <c r="J50" i="5"/>
  <c r="K50" i="5"/>
  <c r="J57" i="5"/>
  <c r="K57" i="5"/>
  <c r="J20" i="5"/>
  <c r="K20" i="5"/>
  <c r="J52" i="5"/>
  <c r="K52" i="5"/>
  <c r="J23" i="5"/>
  <c r="K23" i="5"/>
  <c r="J48" i="5"/>
  <c r="K48" i="5"/>
  <c r="J10" i="5"/>
  <c r="K10" i="5"/>
  <c r="J34" i="5"/>
  <c r="K34" i="5"/>
  <c r="J40" i="5"/>
  <c r="K40" i="5"/>
  <c r="J31" i="5"/>
  <c r="K31" i="5"/>
  <c r="J18" i="5"/>
  <c r="K18" i="5"/>
  <c r="J21" i="5"/>
  <c r="K21" i="5"/>
  <c r="J27" i="5"/>
  <c r="K27" i="5"/>
  <c r="J13" i="5"/>
  <c r="K13" i="5"/>
  <c r="J35" i="5"/>
  <c r="K35" i="5"/>
  <c r="J41" i="5"/>
  <c r="K41" i="5"/>
  <c r="J47" i="5"/>
  <c r="K47" i="5"/>
  <c r="J55" i="5"/>
  <c r="K55" i="5"/>
  <c r="J61" i="5"/>
  <c r="K61" i="5"/>
  <c r="J12" i="5"/>
  <c r="K12" i="5"/>
  <c r="J45" i="5"/>
  <c r="K45" i="5"/>
  <c r="J14" i="5"/>
  <c r="K14" i="5"/>
  <c r="J39" i="5"/>
  <c r="K39" i="5"/>
  <c r="J29" i="5"/>
  <c r="K29" i="5"/>
  <c r="J62" i="5"/>
  <c r="K62" i="5"/>
  <c r="K24" i="5"/>
  <c r="G8" i="4"/>
  <c r="G7" i="4"/>
  <c r="G4" i="4"/>
  <c r="G3" i="4"/>
  <c r="Y2" i="17"/>
  <c r="Y3" i="17"/>
  <c r="Y4" i="17"/>
  <c r="Y5" i="17"/>
  <c r="Y6" i="17"/>
  <c r="Y7" i="17"/>
  <c r="Y8" i="17"/>
  <c r="X2" i="17"/>
  <c r="X3" i="17"/>
  <c r="X4" i="17"/>
  <c r="X5" i="17"/>
  <c r="X6" i="17"/>
  <c r="X7" i="17"/>
  <c r="X8" i="17"/>
  <c r="X3" i="1"/>
  <c r="X7" i="1"/>
  <c r="X11" i="1"/>
  <c r="X15" i="1"/>
  <c r="X19" i="1"/>
  <c r="X23" i="1"/>
  <c r="X27" i="1"/>
  <c r="X8" i="1"/>
  <c r="X13" i="1"/>
  <c r="X18" i="1"/>
  <c r="X24" i="1"/>
  <c r="X30" i="1"/>
  <c r="X34" i="1"/>
  <c r="X38" i="1"/>
  <c r="X42" i="1"/>
  <c r="X46" i="1"/>
  <c r="X50" i="1"/>
  <c r="X54" i="1"/>
  <c r="X57" i="1"/>
  <c r="X61" i="1"/>
  <c r="X65" i="1"/>
  <c r="X69" i="1"/>
  <c r="X73" i="1"/>
  <c r="X77" i="1"/>
  <c r="X81" i="1"/>
  <c r="X5" i="1"/>
  <c r="X16" i="1"/>
  <c r="X21" i="1"/>
  <c r="X32" i="1"/>
  <c r="X40" i="1"/>
  <c r="X48" i="1"/>
  <c r="X56" i="1"/>
  <c r="X4" i="1"/>
  <c r="X9" i="1"/>
  <c r="X14" i="1"/>
  <c r="X20" i="1"/>
  <c r="X25" i="1"/>
  <c r="X31" i="1"/>
  <c r="X35" i="1"/>
  <c r="X39" i="1"/>
  <c r="X43" i="1"/>
  <c r="X47" i="1"/>
  <c r="X51" i="1"/>
  <c r="X55" i="1"/>
  <c r="X58" i="1"/>
  <c r="X62" i="1"/>
  <c r="X66" i="1"/>
  <c r="X70" i="1"/>
  <c r="X74" i="1"/>
  <c r="X78" i="1"/>
  <c r="X82" i="1"/>
  <c r="X10" i="1"/>
  <c r="X26" i="1"/>
  <c r="X36" i="1"/>
  <c r="X44" i="1"/>
  <c r="X52" i="1"/>
  <c r="X17" i="1"/>
  <c r="X29" i="1"/>
  <c r="X45" i="1"/>
  <c r="X63" i="1"/>
  <c r="X71" i="1"/>
  <c r="X79" i="1"/>
  <c r="X6" i="1"/>
  <c r="X53" i="1"/>
  <c r="X59" i="1"/>
  <c r="X75" i="1"/>
  <c r="X41" i="1"/>
  <c r="X68" i="1"/>
  <c r="X22" i="1"/>
  <c r="X33" i="1"/>
  <c r="X49" i="1"/>
  <c r="X64" i="1"/>
  <c r="X72" i="1"/>
  <c r="X80" i="1"/>
  <c r="X2" i="1"/>
  <c r="X28" i="1"/>
  <c r="X37" i="1"/>
  <c r="X67" i="1"/>
  <c r="X12" i="1"/>
  <c r="X60" i="1"/>
  <c r="X76" i="1"/>
  <c r="Y6" i="1"/>
  <c r="Y10" i="1"/>
  <c r="Y14" i="1"/>
  <c r="Y18" i="1"/>
  <c r="Y22" i="1"/>
  <c r="Y26" i="1"/>
  <c r="Y30" i="1"/>
  <c r="Y34" i="1"/>
  <c r="Y38" i="1"/>
  <c r="Y42" i="1"/>
  <c r="Y46" i="1"/>
  <c r="Y50" i="1"/>
  <c r="Y54" i="1"/>
  <c r="Y57" i="1"/>
  <c r="Y61" i="1"/>
  <c r="Y65" i="1"/>
  <c r="Y69" i="1"/>
  <c r="Y73" i="1"/>
  <c r="Y77" i="1"/>
  <c r="Y81" i="1"/>
  <c r="Y4" i="1"/>
  <c r="Y8" i="1"/>
  <c r="Y12" i="1"/>
  <c r="Y16" i="1"/>
  <c r="Y20" i="1"/>
  <c r="Y24" i="1"/>
  <c r="Y28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3" i="1"/>
  <c r="Y19" i="1"/>
  <c r="Y31" i="1"/>
  <c r="Y39" i="1"/>
  <c r="Y47" i="1"/>
  <c r="Y55" i="1"/>
  <c r="Y59" i="1"/>
  <c r="Y64" i="1"/>
  <c r="Y70" i="1"/>
  <c r="Y75" i="1"/>
  <c r="Y80" i="1"/>
  <c r="Y2" i="1"/>
  <c r="Y11" i="1"/>
  <c r="Y43" i="1"/>
  <c r="Y62" i="1"/>
  <c r="Y72" i="1"/>
  <c r="Y7" i="1"/>
  <c r="Y23" i="1"/>
  <c r="Y32" i="1"/>
  <c r="Y40" i="1"/>
  <c r="Y48" i="1"/>
  <c r="Y56" i="1"/>
  <c r="Y60" i="1"/>
  <c r="Y66" i="1"/>
  <c r="Y71" i="1"/>
  <c r="Y76" i="1"/>
  <c r="Y82" i="1"/>
  <c r="Y27" i="1"/>
  <c r="Y35" i="1"/>
  <c r="Y51" i="1"/>
  <c r="Y67" i="1"/>
  <c r="Y78" i="1"/>
  <c r="Y44" i="1"/>
  <c r="Y63" i="1"/>
  <c r="Y74" i="1"/>
  <c r="Y15" i="1"/>
  <c r="Y79" i="1"/>
  <c r="Y52" i="1"/>
  <c r="Y68" i="1"/>
  <c r="Y36" i="1"/>
  <c r="Y58" i="1"/>
  <c r="I5" i="5"/>
  <c r="I3" i="5"/>
  <c r="I8" i="5"/>
  <c r="I6" i="5"/>
  <c r="I2" i="5"/>
  <c r="I4" i="5"/>
  <c r="I7" i="5"/>
  <c r="I86" i="5"/>
  <c r="I16" i="5"/>
  <c r="I35" i="5"/>
  <c r="I66" i="5"/>
  <c r="I78" i="5"/>
  <c r="I27" i="5"/>
  <c r="I79" i="5"/>
  <c r="I31" i="5"/>
  <c r="I51" i="5"/>
  <c r="I82" i="5"/>
  <c r="I71" i="5"/>
  <c r="I44" i="5"/>
  <c r="I20" i="5"/>
  <c r="I83" i="5"/>
  <c r="I37" i="5"/>
  <c r="I28" i="5"/>
  <c r="I26" i="5"/>
  <c r="I10" i="5"/>
  <c r="I43" i="5"/>
  <c r="I58" i="5"/>
  <c r="I76" i="5"/>
  <c r="I74" i="5"/>
  <c r="I32" i="5"/>
  <c r="I11" i="5"/>
  <c r="I9" i="5"/>
  <c r="I62" i="5"/>
  <c r="I15" i="5"/>
  <c r="I36" i="5"/>
  <c r="I34" i="5"/>
  <c r="I46" i="5"/>
  <c r="I39" i="5"/>
  <c r="I77" i="5"/>
  <c r="I13" i="5"/>
  <c r="I29" i="5"/>
  <c r="I45" i="5"/>
  <c r="I53" i="5"/>
  <c r="I55" i="5"/>
  <c r="I61" i="5"/>
  <c r="I65" i="5"/>
  <c r="I70" i="5"/>
  <c r="I25" i="5"/>
  <c r="I48" i="5"/>
  <c r="I17" i="5"/>
  <c r="I54" i="5"/>
  <c r="I14" i="5"/>
  <c r="I49" i="5"/>
  <c r="I89" i="5"/>
  <c r="I57" i="5"/>
  <c r="I23" i="5"/>
  <c r="I72" i="5"/>
  <c r="I68" i="5"/>
  <c r="I50" i="5"/>
  <c r="I19" i="5"/>
  <c r="I81" i="5"/>
  <c r="I22" i="5"/>
  <c r="I80" i="5"/>
  <c r="I52" i="5"/>
  <c r="I24" i="5"/>
  <c r="I47" i="5"/>
  <c r="I60" i="5"/>
  <c r="I73" i="5"/>
  <c r="I64" i="5"/>
  <c r="I40" i="5"/>
  <c r="I84" i="5"/>
  <c r="I41" i="5"/>
  <c r="I18" i="5"/>
  <c r="I63" i="5"/>
  <c r="I88" i="5"/>
  <c r="I38" i="5"/>
  <c r="I67" i="5"/>
  <c r="I42" i="5"/>
  <c r="I30" i="5"/>
  <c r="I69" i="5"/>
  <c r="I59" i="5"/>
  <c r="I12" i="5"/>
  <c r="I21" i="5"/>
  <c r="I33" i="5"/>
  <c r="I87" i="5"/>
  <c r="I85" i="5"/>
  <c r="I75" i="5"/>
  <c r="I5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<sst xmlns="http://schemas.openxmlformats.org/spreadsheetml/2006/main" count="772" uniqueCount="204">
  <si>
    <t>ID</t>
  </si>
  <si>
    <t>Sample</t>
  </si>
  <si>
    <t>δ45 (raw)</t>
  </si>
  <si>
    <t>δ45 (raw) SD</t>
  </si>
  <si>
    <t>δ46 (raw)</t>
  </si>
  <si>
    <t>δ46 (raw) SD</t>
  </si>
  <si>
    <t>δ47 (raw)</t>
  </si>
  <si>
    <t>δ47 (raw) SD</t>
  </si>
  <si>
    <t>δ48 (raw)</t>
  </si>
  <si>
    <t>δ48 (raw) SD</t>
  </si>
  <si>
    <t>δ49 (raw)</t>
  </si>
  <si>
    <t>δ49 (raw) SD</t>
  </si>
  <si>
    <t>∆47 (raw)</t>
  </si>
  <si>
    <t>∆47 (raw) SD</t>
  </si>
  <si>
    <t>∆48 (raw)</t>
  </si>
  <si>
    <t>∆48 (raw) SD</t>
  </si>
  <si>
    <t>∆49 (raw)</t>
  </si>
  <si>
    <t>∆49 (raw) SD</t>
  </si>
  <si>
    <t>δ13C VPDB (CO2)</t>
  </si>
  <si>
    <t>δ13C VPDB (CO2) SD</t>
  </si>
  <si>
    <t>δ18O VSMOW (CO2)</t>
  </si>
  <si>
    <t>δ18O VSMOW (CO2) SD</t>
  </si>
  <si>
    <t>Acquisitions</t>
  </si>
  <si>
    <t>∆47 (CDES90)</t>
  </si>
  <si>
    <t>∆48 (CDES90)</t>
  </si>
  <si>
    <t>25G</t>
  </si>
  <si>
    <t>HG</t>
  </si>
  <si>
    <r>
      <rPr>
        <b/>
        <i/>
        <sz val="12"/>
        <rFont val="Calibri"/>
        <family val="2"/>
        <scheme val="minor"/>
      </rPr>
      <t>m/z</t>
    </r>
    <r>
      <rPr>
        <b/>
        <sz val="12"/>
        <rFont val="Calibri"/>
        <family val="2"/>
        <scheme val="minor"/>
      </rPr>
      <t xml:space="preserve"> 47.5 scaling factors</t>
    </r>
  </si>
  <si>
    <r>
      <t xml:space="preserve">on </t>
    </r>
    <r>
      <rPr>
        <i/>
        <sz val="12"/>
        <rFont val="Calibri"/>
        <family val="2"/>
        <scheme val="minor"/>
      </rPr>
      <t>m/z</t>
    </r>
    <r>
      <rPr>
        <sz val="12"/>
        <rFont val="Calibri"/>
        <family val="2"/>
        <scheme val="minor"/>
      </rPr>
      <t xml:space="preserve"> 47</t>
    </r>
  </si>
  <si>
    <r>
      <t xml:space="preserve">on </t>
    </r>
    <r>
      <rPr>
        <i/>
        <sz val="12"/>
        <rFont val="Calibri"/>
        <family val="2"/>
        <scheme val="minor"/>
      </rPr>
      <t>m/z</t>
    </r>
    <r>
      <rPr>
        <sz val="12"/>
        <rFont val="Calibri"/>
        <family val="2"/>
        <scheme val="minor"/>
      </rPr>
      <t xml:space="preserve"> 48</t>
    </r>
  </si>
  <si>
    <r>
      <t xml:space="preserve">on </t>
    </r>
    <r>
      <rPr>
        <i/>
        <sz val="12"/>
        <rFont val="Calibri"/>
        <family val="2"/>
        <scheme val="minor"/>
      </rPr>
      <t xml:space="preserve">m/z </t>
    </r>
    <r>
      <rPr>
        <sz val="12"/>
        <rFont val="Calibri"/>
        <family val="2"/>
        <scheme val="minor"/>
      </rPr>
      <t>49</t>
    </r>
  </si>
  <si>
    <t>∆47</t>
  </si>
  <si>
    <t>Intercept</t>
  </si>
  <si>
    <t>Intended</t>
  </si>
  <si>
    <t>Slope:</t>
  </si>
  <si>
    <t>Intercept:</t>
  </si>
  <si>
    <t>∆48</t>
  </si>
  <si>
    <t>Long-term "intended" values</t>
  </si>
  <si>
    <t>∆47 (CDES90,uc)</t>
  </si>
  <si>
    <t>∆48 (CDES90,uc)</t>
  </si>
  <si>
    <t>Relative time</t>
  </si>
  <si>
    <t>residual ∆47</t>
  </si>
  <si>
    <t>residual ∆48</t>
  </si>
  <si>
    <t>&lt;– time ZERO</t>
  </si>
  <si>
    <t>Correction polynomial fitted on ETH1, ETH2, and ETH3 residuals</t>
  </si>
  <si>
    <t>x^4</t>
  </si>
  <si>
    <t>x^3</t>
  </si>
  <si>
    <t>x^2</t>
  </si>
  <si>
    <t>x^1</t>
  </si>
  <si>
    <t>intercept</t>
  </si>
  <si>
    <t>Time</t>
  </si>
  <si>
    <t>x^6</t>
  </si>
  <si>
    <t>x^5</t>
  </si>
  <si>
    <t>ETH 1 &amp; 2</t>
  </si>
  <si>
    <t>ETH 3</t>
  </si>
  <si>
    <t>Slope</t>
  </si>
  <si>
    <t>Error</t>
  </si>
  <si>
    <t>shot noise</t>
  </si>
  <si>
    <t>drift correction ∆48</t>
  </si>
  <si>
    <t>drift correction ∆47</t>
  </si>
  <si>
    <t>∆47 (CDES90) -final</t>
  </si>
  <si>
    <t>∆48 (CDES90) -final</t>
  </si>
  <si>
    <t>∆48 (raw, norm)</t>
  </si>
  <si>
    <t>Distinguishable from 0?</t>
  </si>
  <si>
    <t>Note that the equilbrium gases are not used directly to calcualte the ∆ CDES values of the carboante samples.</t>
  </si>
  <si>
    <t>2020-01-13 16:39 CET</t>
  </si>
  <si>
    <t>2020-01-14 21:58 CET</t>
  </si>
  <si>
    <t>2020-01-15 20:11 CET</t>
  </si>
  <si>
    <t>2020-01-16 18:31 CET</t>
  </si>
  <si>
    <t>2020-01-17 15:46 CET</t>
  </si>
  <si>
    <t>2020-01-20 19:38 CET</t>
  </si>
  <si>
    <t>2020-01-21 16:48 CET</t>
  </si>
  <si>
    <t>2020-01-22 17:45 CET</t>
  </si>
  <si>
    <t>2020-01-23 15:15 CET</t>
  </si>
  <si>
    <t>2020-01-24 17:04 CET</t>
  </si>
  <si>
    <t>2020-01-27 19:06 CET</t>
  </si>
  <si>
    <t>2020-01-28 16:57 CET</t>
  </si>
  <si>
    <t>2020-01-29 18:15 CET</t>
  </si>
  <si>
    <t>2020-01-30 19:45 CET</t>
  </si>
  <si>
    <t>2020-01-31 21:04 CET</t>
  </si>
  <si>
    <t>2020-02-03 16:57 CET</t>
  </si>
  <si>
    <t>2020-02-04 18:45 CET</t>
  </si>
  <si>
    <t>2020-02-05 15:51 CET</t>
  </si>
  <si>
    <t>2020-02-06 17:36 CET</t>
  </si>
  <si>
    <t>2020-02-07 18:39 CET</t>
  </si>
  <si>
    <t>2020-02-10 18:09 CET</t>
  </si>
  <si>
    <t>2020-02-10 22:20 CET</t>
  </si>
  <si>
    <t>2020-02-11 15:15 CET</t>
  </si>
  <si>
    <t>2020-02-12 16:58 CET</t>
  </si>
  <si>
    <t>2020-02-13 18:09 CET</t>
  </si>
  <si>
    <t>2020-02-14 17:11 CET</t>
  </si>
  <si>
    <t>2020-02-17 20:18 CET</t>
  </si>
  <si>
    <t>2020-02-18 17:35 CET</t>
  </si>
  <si>
    <t>2020-02-19 18:32 CET</t>
  </si>
  <si>
    <t>2020-02-20 19:54 CET</t>
  </si>
  <si>
    <t>2020-02-21 16:55 CET</t>
  </si>
  <si>
    <t>2020-02-24 20:12 CET</t>
  </si>
  <si>
    <t>2020-02-25 17:16 CET</t>
  </si>
  <si>
    <t>2020-02-26 18:34 CET</t>
  </si>
  <si>
    <t>2020-02-27 16:34 CET</t>
  </si>
  <si>
    <t>2020-02-28 15:29 CET</t>
  </si>
  <si>
    <t>2020-03-02 16:43 CET</t>
  </si>
  <si>
    <t>2020-03-03 18:07 CET</t>
  </si>
  <si>
    <t>2020-02-05 03:05 CET</t>
  </si>
  <si>
    <t>2020-02-09 16:41 CET</t>
  </si>
  <si>
    <t>2020-02-12 07:54 CET</t>
  </si>
  <si>
    <t>2020-02-15 22:18 CET</t>
  </si>
  <si>
    <t>2020-02-18 04:39 CET</t>
  </si>
  <si>
    <t>2020-02-20 15:45 CET</t>
  </si>
  <si>
    <t>2020-02-23 22:56 CET</t>
  </si>
  <si>
    <t>-0,92326</t>
  </si>
  <si>
    <t>-1,01000</t>
  </si>
  <si>
    <t>-0,55500</t>
  </si>
  <si>
    <t>2020-01-16 00:20 CET</t>
  </si>
  <si>
    <t>ETH1</t>
  </si>
  <si>
    <t>2020-01-16 13:46 CET</t>
  </si>
  <si>
    <t>2020-01-17 07:07 CET</t>
  </si>
  <si>
    <t>2020-01-18 04:14 CET</t>
  </si>
  <si>
    <t>2020-01-19 09:23 CET</t>
  </si>
  <si>
    <t>2020-01-21 12:38 CET</t>
  </si>
  <si>
    <t>2020-01-22 01:05 CET</t>
  </si>
  <si>
    <t>2020-01-24 03:53 CET</t>
  </si>
  <si>
    <t>2020-01-25 22:28 CET</t>
  </si>
  <si>
    <t>2020-01-28 03:29 CET</t>
  </si>
  <si>
    <t>2020-01-30 02:34 CET</t>
  </si>
  <si>
    <t>2020-02-01 05:26 CET</t>
  </si>
  <si>
    <t>2020-02-02 18:56 CET</t>
  </si>
  <si>
    <t>2020-02-04 14:20 CET</t>
  </si>
  <si>
    <t>2020-02-06 13:26 CET</t>
  </si>
  <si>
    <t>2020-02-08 19:55 CET</t>
  </si>
  <si>
    <t>2020-02-10 09:19 CET</t>
  </si>
  <si>
    <t>2020-02-12 12:27 CET</t>
  </si>
  <si>
    <t>2020-02-14 11:27 CET</t>
  </si>
  <si>
    <t>2020-02-17 16:09 CET</t>
  </si>
  <si>
    <t>2020-02-19 14:22 CET</t>
  </si>
  <si>
    <t>2020-02-21 12:45 CET</t>
  </si>
  <si>
    <t>2020-02-23 02:11 CET</t>
  </si>
  <si>
    <t>2020-02-24 16:03 CET</t>
  </si>
  <si>
    <t>2020-02-26 14:20 CET</t>
  </si>
  <si>
    <t>2020-02-29 03:56 CET</t>
  </si>
  <si>
    <t>2020-03-03 05:11 CET</t>
  </si>
  <si>
    <t>2020-01-16 04:31 CET</t>
  </si>
  <si>
    <t>ETH2</t>
  </si>
  <si>
    <t>2020-01-16 22:47 CET</t>
  </si>
  <si>
    <t>2020-01-17 11:34 CET</t>
  </si>
  <si>
    <t>2020-01-18 08:23 CET</t>
  </si>
  <si>
    <t>2020-01-19 21:52 CET</t>
  </si>
  <si>
    <t>2020-01-22 05:14 CET</t>
  </si>
  <si>
    <t>2020-01-22 22:08 CET</t>
  </si>
  <si>
    <t>2020-01-24 21:14 CET</t>
  </si>
  <si>
    <t>2020-01-26 11:36 CET</t>
  </si>
  <si>
    <t>2020-01-28 21:03 CET</t>
  </si>
  <si>
    <t>2020-01-30 15:36 CET</t>
  </si>
  <si>
    <t>2020-02-01 17:59 CET</t>
  </si>
  <si>
    <t>2020-02-03 07:26 CET</t>
  </si>
  <si>
    <t>2020-02-05 07:16 CET</t>
  </si>
  <si>
    <t>2020-02-07 06:04 CET</t>
  </si>
  <si>
    <t>2020-02-09 08:21 CET</t>
  </si>
  <si>
    <t>2020-02-11 06:42 CET</t>
  </si>
  <si>
    <t>2020-02-13 05:26 CET</t>
  </si>
  <si>
    <t>2020-02-15 01:30 CET</t>
  </si>
  <si>
    <t>2020-02-16 14:57 CET</t>
  </si>
  <si>
    <t>2020-02-18 08:50 CET</t>
  </si>
  <si>
    <t>2020-02-20 07:01 CET</t>
  </si>
  <si>
    <t>2020-02-22 01:13 CET</t>
  </si>
  <si>
    <t>2020-02-23 14:38 CET</t>
  </si>
  <si>
    <t>2020-02-25 08:41 CET</t>
  </si>
  <si>
    <t>2020-02-27 07:04 CET</t>
  </si>
  <si>
    <t>2020-03-01 04:53 CET</t>
  </si>
  <si>
    <t>2020-03-03 22:15 CET</t>
  </si>
  <si>
    <t>2020-01-16 08:40 CET</t>
  </si>
  <si>
    <t>ETH3</t>
  </si>
  <si>
    <t>2020-01-17 02:58 CET</t>
  </si>
  <si>
    <t>2020-01-18 00:06 CET</t>
  </si>
  <si>
    <t>2020-01-18 20:55 CET</t>
  </si>
  <si>
    <t>2020-01-20 23:47 CET</t>
  </si>
  <si>
    <t>2020-01-23 10:51 CET</t>
  </si>
  <si>
    <t>2020-01-29 09:27 CET</t>
  </si>
  <si>
    <t>2020-01-31 08:13 CET</t>
  </si>
  <si>
    <t>2020-02-02 06:26 CET</t>
  </si>
  <si>
    <t>2020-02-04 01:16 CET</t>
  </si>
  <si>
    <t>2020-02-08 07:27 CET</t>
  </si>
  <si>
    <t>2020-02-09 20:50 CET</t>
  </si>
  <si>
    <t>2020-02-11 23:35 CET</t>
  </si>
  <si>
    <t>2020-02-13 22:18 CET</t>
  </si>
  <si>
    <t>2020-02-15 14:00 CET</t>
  </si>
  <si>
    <t>2020-02-17 03:26 CET</t>
  </si>
  <si>
    <t>2020-02-19 01:53 CET</t>
  </si>
  <si>
    <t>2020-02-21 00:03 CET</t>
  </si>
  <si>
    <t>2020-02-22 13:44 CET</t>
  </si>
  <si>
    <t>2020-02-24 03:05 CET</t>
  </si>
  <si>
    <t>2020-02-28 00:53 CET</t>
  </si>
  <si>
    <t>2020-02-29 08:05 CET</t>
  </si>
  <si>
    <t>2020-02-29 12:14 CET</t>
  </si>
  <si>
    <t>2020-02-29 16:23 CET</t>
  </si>
  <si>
    <t>2020-03-02 12:39 CET</t>
  </si>
  <si>
    <t>2020-03-04 10:41 CET</t>
  </si>
  <si>
    <t>merged gas</t>
  </si>
  <si>
    <t>–</t>
  </si>
  <si>
    <t>Obi 87i</t>
  </si>
  <si>
    <t>2020-01-16 00:01 CET</t>
  </si>
  <si>
    <t>ETH 1</t>
  </si>
  <si>
    <t>ETH 2</t>
  </si>
  <si>
    <t>ETF based on ETH 1, ETH 2, and ETH 3 to convert raw values of samples to "CDES90,uc"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</si>
</sst>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000"/>
    <numFmt numFmtId="167" formatCode="0.0000000"/>
    <numFmt numFmtId="168" formatCode="0.000E+00"/>
  </numFmts>
  <fonts count="19">
    <font>
      <sz val="12"/>
      <color theme="1"/>
      <name val="Calibri"/>
      <family val="2"/>
      <charset val="238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  <font>
      <sz val="12"/>
      <name val="Calibri (Body)"/>
    </font>
    <font>
      <b/>
      <sz val="12"/>
      <name val="Calibri (Body)"/>
    </font>
    <font>
      <sz val="12"/>
      <color theme="1"/>
      <name val="Calibri (Body)"/>
    </font>
    <font>
      <b/>
      <sz val="12"/>
      <color theme="1"/>
      <name val="Calibri (Body)"/>
    </font>
    <font>
      <sz val="12"/>
      <color theme="0"/>
      <name val="Calibri"/>
      <family val="2"/>
      <charset val="238"/>
    </font>
    <font>
      <sz val="12"/>
      <color theme="0" tint="-0.149998474074526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73FB79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7" fillId="2" borderId="1" applyNumberFormat="0" applyFont="0" applyAlignment="0" applyProtection="0"/>
    <xf numFmtId="0" fontId="8" fillId="0" borderId="0"/>
    <xf numFmtId="0" fontId="9" fillId="0" borderId="0"/>
  </cellStyleXfs>
  <cellXfs count="144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3" borderId="0" xfId="0" applyNumberFormat="1" applyFont="1" applyFill="1" applyAlignment="1">
      <alignment horizontal="left"/>
    </xf>
    <xf numFmtId="164" fontId="1" fillId="4" borderId="0" xfId="0" applyNumberFormat="1" applyFont="1" applyFill="1" applyAlignment="1">
      <alignment horizontal="left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left"/>
    </xf>
    <xf numFmtId="164" fontId="5" fillId="0" borderId="5" xfId="0" quotePrefix="1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5" fillId="0" borderId="7" xfId="0" quotePrefix="1" applyNumberFormat="1" applyFont="1" applyBorder="1" applyAlignment="1">
      <alignment horizontal="left"/>
    </xf>
    <xf numFmtId="0" fontId="5" fillId="0" borderId="0" xfId="1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5" fillId="0" borderId="5" xfId="1" applyNumberFormat="1" applyFont="1" applyBorder="1" applyAlignment="1">
      <alignment horizontal="left"/>
    </xf>
    <xf numFmtId="164" fontId="5" fillId="0" borderId="7" xfId="1" applyNumberFormat="1" applyFont="1" applyBorder="1" applyAlignment="1">
      <alignment horizontal="left"/>
    </xf>
    <xf numFmtId="0" fontId="3" fillId="0" borderId="0" xfId="1" applyFont="1" applyAlignment="1">
      <alignment horizontal="left"/>
    </xf>
    <xf numFmtId="164" fontId="3" fillId="3" borderId="0" xfId="1" applyNumberFormat="1" applyFont="1" applyFill="1" applyAlignment="1">
      <alignment horizontal="left"/>
    </xf>
    <xf numFmtId="164" fontId="3" fillId="0" borderId="0" xfId="1" applyNumberFormat="1" applyFont="1" applyAlignment="1">
      <alignment horizontal="left"/>
    </xf>
    <xf numFmtId="166" fontId="5" fillId="0" borderId="0" xfId="1" applyNumberFormat="1" applyFont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164" fontId="5" fillId="0" borderId="8" xfId="1" applyNumberFormat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11" fontId="5" fillId="0" borderId="0" xfId="1" applyNumberFormat="1" applyFont="1" applyAlignment="1">
      <alignment horizontal="left"/>
    </xf>
    <xf numFmtId="0" fontId="5" fillId="0" borderId="6" xfId="1" applyFont="1" applyBorder="1" applyAlignment="1">
      <alignment horizontal="left"/>
    </xf>
    <xf numFmtId="11" fontId="5" fillId="0" borderId="12" xfId="1" applyNumberFormat="1" applyFont="1" applyBorder="1" applyAlignment="1">
      <alignment horizontal="left"/>
    </xf>
    <xf numFmtId="166" fontId="5" fillId="0" borderId="2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left"/>
    </xf>
    <xf numFmtId="166" fontId="5" fillId="0" borderId="4" xfId="1" applyNumberFormat="1" applyFont="1" applyBorder="1" applyAlignment="1">
      <alignment horizontal="left"/>
    </xf>
    <xf numFmtId="0" fontId="5" fillId="0" borderId="0" xfId="1" applyFont="1" applyAlignment="1">
      <alignment horizontal="left" vertical="center"/>
    </xf>
    <xf numFmtId="0" fontId="3" fillId="6" borderId="9" xfId="1" applyFont="1" applyFill="1" applyBorder="1" applyAlignment="1">
      <alignment horizontal="left" vertical="center"/>
    </xf>
    <xf numFmtId="0" fontId="3" fillId="6" borderId="11" xfId="1" applyFont="1" applyFill="1" applyBorder="1" applyAlignment="1">
      <alignment horizontal="left"/>
    </xf>
    <xf numFmtId="0" fontId="7" fillId="0" borderId="0" xfId="1" applyFont="1"/>
    <xf numFmtId="0" fontId="5" fillId="0" borderId="2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4" xfId="0" applyFont="1" applyBorder="1"/>
    <xf numFmtId="164" fontId="5" fillId="0" borderId="0" xfId="0" applyNumberFormat="1" applyFont="1" applyAlignment="1">
      <alignment horizontal="left"/>
    </xf>
    <xf numFmtId="164" fontId="5" fillId="0" borderId="5" xfId="0" applyNumberFormat="1" applyFont="1" applyBorder="1" applyAlignment="1">
      <alignment horizontal="left"/>
    </xf>
    <xf numFmtId="0" fontId="5" fillId="0" borderId="6" xfId="0" applyFont="1" applyBorder="1"/>
    <xf numFmtId="164" fontId="5" fillId="0" borderId="12" xfId="0" applyNumberFormat="1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3" borderId="8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10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164" fontId="3" fillId="0" borderId="8" xfId="1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0" fontId="5" fillId="0" borderId="0" xfId="1" applyFont="1" applyBorder="1"/>
    <xf numFmtId="165" fontId="5" fillId="0" borderId="0" xfId="1" applyNumberFormat="1" applyFont="1" applyBorder="1" applyAlignment="1">
      <alignment horizontal="left"/>
    </xf>
    <xf numFmtId="165" fontId="5" fillId="0" borderId="0" xfId="1" quotePrefix="1" applyNumberFormat="1" applyFont="1" applyBorder="1" applyAlignment="1">
      <alignment horizontal="left"/>
    </xf>
    <xf numFmtId="0" fontId="7" fillId="0" borderId="0" xfId="1" applyFont="1" applyBorder="1"/>
    <xf numFmtId="0" fontId="11" fillId="0" borderId="0" xfId="0" applyFont="1" applyBorder="1"/>
    <xf numFmtId="0" fontId="5" fillId="0" borderId="0" xfId="1" applyFont="1" applyFill="1" applyBorder="1"/>
    <xf numFmtId="165" fontId="5" fillId="0" borderId="0" xfId="1" applyNumberFormat="1" applyFont="1" applyFill="1" applyBorder="1" applyAlignment="1">
      <alignment horizontal="left"/>
    </xf>
    <xf numFmtId="0" fontId="3" fillId="7" borderId="8" xfId="1" applyFont="1" applyFill="1" applyBorder="1" applyAlignment="1">
      <alignment horizontal="left"/>
    </xf>
    <xf numFmtId="0" fontId="3" fillId="7" borderId="3" xfId="1" applyFont="1" applyFill="1" applyBorder="1" applyAlignment="1">
      <alignment horizontal="left"/>
    </xf>
    <xf numFmtId="165" fontId="5" fillId="0" borderId="3" xfId="2" applyNumberFormat="1" applyFont="1" applyFill="1" applyBorder="1" applyAlignment="1">
      <alignment horizontal="left"/>
    </xf>
    <xf numFmtId="165" fontId="5" fillId="0" borderId="7" xfId="2" applyNumberFormat="1" applyFont="1" applyFill="1" applyBorder="1" applyAlignment="1">
      <alignment horizontal="left"/>
    </xf>
    <xf numFmtId="165" fontId="5" fillId="0" borderId="12" xfId="2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3" borderId="0" xfId="0" applyNumberFormat="1" applyFont="1" applyFill="1" applyAlignment="1">
      <alignment horizontal="left"/>
    </xf>
    <xf numFmtId="164" fontId="3" fillId="7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left"/>
    </xf>
    <xf numFmtId="2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64" fontId="1" fillId="7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164" fontId="3" fillId="7" borderId="0" xfId="1" applyNumberFormat="1" applyFont="1" applyFill="1" applyAlignment="1">
      <alignment horizontal="left"/>
    </xf>
    <xf numFmtId="0" fontId="8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8" borderId="0" xfId="1" applyFont="1" applyFill="1" applyAlignment="1">
      <alignment horizontal="left"/>
    </xf>
    <xf numFmtId="0" fontId="8" fillId="8" borderId="0" xfId="1" applyFont="1" applyFill="1" applyAlignment="1">
      <alignment horizontal="left"/>
    </xf>
    <xf numFmtId="0" fontId="3" fillId="6" borderId="0" xfId="1" applyFont="1" applyFill="1" applyAlignment="1">
      <alignment horizontal="left"/>
    </xf>
    <xf numFmtId="168" fontId="5" fillId="0" borderId="0" xfId="1" applyNumberFormat="1" applyFont="1" applyBorder="1" applyAlignment="1">
      <alignment horizontal="left"/>
    </xf>
    <xf numFmtId="168" fontId="5" fillId="0" borderId="5" xfId="1" applyNumberFormat="1" applyFont="1" applyBorder="1" applyAlignment="1">
      <alignment horizontal="left"/>
    </xf>
    <xf numFmtId="168" fontId="5" fillId="0" borderId="12" xfId="1" applyNumberFormat="1" applyFont="1" applyBorder="1" applyAlignment="1">
      <alignment horizontal="left"/>
    </xf>
    <xf numFmtId="168" fontId="5" fillId="0" borderId="7" xfId="1" applyNumberFormat="1" applyFont="1" applyBorder="1" applyAlignment="1">
      <alignment horizontal="left"/>
    </xf>
    <xf numFmtId="2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2" fontId="14" fillId="0" borderId="0" xfId="0" applyNumberFormat="1" applyFont="1" applyAlignment="1">
      <alignment horizontal="left"/>
    </xf>
    <xf numFmtId="164" fontId="14" fillId="3" borderId="0" xfId="0" applyNumberFormat="1" applyFont="1" applyFill="1" applyAlignment="1">
      <alignment horizontal="left"/>
    </xf>
    <xf numFmtId="164" fontId="14" fillId="7" borderId="0" xfId="0" applyNumberFormat="1" applyFont="1" applyFill="1" applyAlignment="1">
      <alignment horizontal="left"/>
    </xf>
    <xf numFmtId="165" fontId="0" fillId="0" borderId="0" xfId="0" applyNumberFormat="1" applyAlignment="1">
      <alignment horizontal="left"/>
    </xf>
    <xf numFmtId="0" fontId="17" fillId="9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1" fillId="0" borderId="0" xfId="0" applyFont="1"/>
    <xf numFmtId="0" fontId="14" fillId="3" borderId="0" xfId="0" applyFont="1" applyFill="1" applyAlignment="1">
      <alignment horizontal="left"/>
    </xf>
    <xf numFmtId="0" fontId="14" fillId="7" borderId="0" xfId="0" applyFont="1" applyFill="1" applyAlignment="1">
      <alignment horizontal="left"/>
    </xf>
    <xf numFmtId="0" fontId="14" fillId="3" borderId="2" xfId="0" applyFont="1" applyFill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5" fontId="13" fillId="0" borderId="0" xfId="0" applyNumberFormat="1" applyFont="1" applyAlignment="1">
      <alignment horizontal="left"/>
    </xf>
    <xf numFmtId="165" fontId="13" fillId="0" borderId="4" xfId="0" applyNumberFormat="1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165" fontId="13" fillId="0" borderId="12" xfId="0" applyNumberFormat="1" applyFont="1" applyBorder="1" applyAlignment="1">
      <alignment horizontal="left"/>
    </xf>
    <xf numFmtId="165" fontId="13" fillId="0" borderId="6" xfId="0" applyNumberFormat="1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4" fillId="7" borderId="2" xfId="0" applyFont="1" applyFill="1" applyBorder="1" applyAlignment="1">
      <alignment horizontal="left"/>
    </xf>
    <xf numFmtId="164" fontId="14" fillId="4" borderId="0" xfId="0" applyNumberFormat="1" applyFont="1" applyFill="1" applyAlignment="1">
      <alignment horizontal="left"/>
    </xf>
    <xf numFmtId="164" fontId="13" fillId="0" borderId="0" xfId="1" applyNumberFormat="1" applyFont="1" applyAlignment="1">
      <alignment horizontal="left"/>
    </xf>
    <xf numFmtId="165" fontId="0" fillId="0" borderId="0" xfId="0" quotePrefix="1" applyNumberFormat="1" applyAlignment="1">
      <alignment horizontal="left"/>
    </xf>
    <xf numFmtId="165" fontId="13" fillId="0" borderId="0" xfId="0" applyNumberFormat="1" applyFont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0" fillId="0" borderId="0" xfId="0" applyBorder="1"/>
    <xf numFmtId="0" fontId="0" fillId="0" borderId="5" xfId="0" applyBorder="1"/>
    <xf numFmtId="165" fontId="0" fillId="0" borderId="0" xfId="0" applyNumberFormat="1" applyBorder="1" applyAlignment="1">
      <alignment horizontal="left"/>
    </xf>
    <xf numFmtId="2" fontId="5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166" fontId="5" fillId="0" borderId="6" xfId="1" applyNumberFormat="1" applyFont="1" applyBorder="1" applyAlignment="1">
      <alignment horizontal="left"/>
    </xf>
    <xf numFmtId="164" fontId="5" fillId="0" borderId="12" xfId="1" applyNumberFormat="1" applyFont="1" applyBorder="1" applyAlignment="1">
      <alignment horizontal="left"/>
    </xf>
    <xf numFmtId="165" fontId="18" fillId="0" borderId="0" xfId="1" applyNumberFormat="1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6" fillId="8" borderId="0" xfId="1" applyFont="1" applyFill="1" applyAlignment="1">
      <alignment horizontal="center"/>
    </xf>
  </cellXfs>
  <cellStyles count="5">
    <cellStyle name="Normal" xfId="0" builtinId="0"/>
    <cellStyle name="Normal 2" xfId="1" xr:uid="{49E85F3A-4A35-8C40-A1DE-8BE1868EA797}"/>
    <cellStyle name="Normal 3" xfId="3" xr:uid="{40771E93-28DE-5846-811A-7FFD88B3F073}"/>
    <cellStyle name="Normal 4" xfId="4" xr:uid="{E05402F9-1783-534E-8F92-299F4DEF88F8}"/>
    <cellStyle name="Note 2" xfId="2" xr:uid="{5C94C259-5DA9-2E43-96DB-52A372632B9A}"/>
  </cellStyles>
  <dxfs count="4"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 patternType="lightTrellis">
          <fgColor rgb="FFFF00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7A979"/>
      <color rgb="FF945200"/>
      <color rgb="FFFF8AD8"/>
      <color rgb="FFFF7E79"/>
      <color rgb="FFFFFD78"/>
      <color rgb="FF73FB79"/>
      <color rgb="FFC1C1C1"/>
      <color rgb="FF942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1000 °C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gases'!$G$2:$G$23</c:f>
              <c:numCache>
                <c:formatCode>0.000</c:formatCode>
                <c:ptCount val="22"/>
                <c:pt idx="0">
                  <c:v>-22.105</c:v>
                </c:pt>
                <c:pt idx="1">
                  <c:v>-1.331</c:v>
                </c:pt>
                <c:pt idx="2">
                  <c:v>17.937000000000001</c:v>
                </c:pt>
                <c:pt idx="3">
                  <c:v>-31.327999999999999</c:v>
                </c:pt>
                <c:pt idx="4">
                  <c:v>-2.4180000000000001</c:v>
                </c:pt>
                <c:pt idx="5">
                  <c:v>16.966000000000001</c:v>
                </c:pt>
                <c:pt idx="6">
                  <c:v>-30.141999999999999</c:v>
                </c:pt>
                <c:pt idx="7">
                  <c:v>-2.6190000000000002</c:v>
                </c:pt>
                <c:pt idx="8">
                  <c:v>16.257999999999999</c:v>
                </c:pt>
                <c:pt idx="9">
                  <c:v>-23.064</c:v>
                </c:pt>
                <c:pt idx="10">
                  <c:v>-2.383</c:v>
                </c:pt>
                <c:pt idx="11">
                  <c:v>16.895</c:v>
                </c:pt>
                <c:pt idx="12">
                  <c:v>-21.803999999999998</c:v>
                </c:pt>
                <c:pt idx="13">
                  <c:v>-2.6859999999999999</c:v>
                </c:pt>
                <c:pt idx="14">
                  <c:v>15.79</c:v>
                </c:pt>
                <c:pt idx="15">
                  <c:v>-26.602</c:v>
                </c:pt>
                <c:pt idx="16">
                  <c:v>-2.3959999999999999</c:v>
                </c:pt>
                <c:pt idx="17">
                  <c:v>16.806000000000001</c:v>
                </c:pt>
                <c:pt idx="18">
                  <c:v>-26.917999999999999</c:v>
                </c:pt>
                <c:pt idx="19">
                  <c:v>-2.2919999999999998</c:v>
                </c:pt>
                <c:pt idx="20">
                  <c:v>16.43</c:v>
                </c:pt>
                <c:pt idx="21">
                  <c:v>-26.986999999999998</c:v>
                </c:pt>
              </c:numCache>
            </c:numRef>
          </c:xVal>
          <c:yVal>
            <c:numRef>
              <c:f>'equilibrium gases'!$M$2:$M$23</c:f>
              <c:numCache>
                <c:formatCode>0.000</c:formatCode>
                <c:ptCount val="22"/>
                <c:pt idx="0">
                  <c:v>-0.84099999999999997</c:v>
                </c:pt>
                <c:pt idx="1">
                  <c:v>-0.84299999999999997</c:v>
                </c:pt>
                <c:pt idx="2">
                  <c:v>-0.83199999999999996</c:v>
                </c:pt>
                <c:pt idx="3">
                  <c:v>-0.84099999999999997</c:v>
                </c:pt>
                <c:pt idx="4">
                  <c:v>-0.84399999999999997</c:v>
                </c:pt>
                <c:pt idx="5">
                  <c:v>-0.83499999999999996</c:v>
                </c:pt>
                <c:pt idx="6">
                  <c:v>-0.83499999999999996</c:v>
                </c:pt>
                <c:pt idx="7">
                  <c:v>-0.82499999999999996</c:v>
                </c:pt>
                <c:pt idx="8">
                  <c:v>-0.81599999999999995</c:v>
                </c:pt>
                <c:pt idx="9">
                  <c:v>-0.83499999999999996</c:v>
                </c:pt>
                <c:pt idx="10">
                  <c:v>-0.83799999999999997</c:v>
                </c:pt>
                <c:pt idx="11">
                  <c:v>-0.82599999999999996</c:v>
                </c:pt>
                <c:pt idx="12">
                  <c:v>-0.83399999999999996</c:v>
                </c:pt>
                <c:pt idx="13">
                  <c:v>-0.82299999999999995</c:v>
                </c:pt>
                <c:pt idx="14">
                  <c:v>-0.83599999999999997</c:v>
                </c:pt>
                <c:pt idx="15">
                  <c:v>-0.84299999999999997</c:v>
                </c:pt>
                <c:pt idx="16">
                  <c:v>-0.83199999999999996</c:v>
                </c:pt>
                <c:pt idx="17">
                  <c:v>-0.83099999999999996</c:v>
                </c:pt>
                <c:pt idx="18">
                  <c:v>-0.82199999999999995</c:v>
                </c:pt>
                <c:pt idx="19">
                  <c:v>-0.83699999999999997</c:v>
                </c:pt>
                <c:pt idx="20">
                  <c:v>-0.83399999999999996</c:v>
                </c:pt>
                <c:pt idx="21">
                  <c:v>-0.82599999999999996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EC-6440-822A-A534C56F9B97}"/>
            </c:ext>
          </c:extLst>
        </c:ser>
        <c:ser>
          <c:idx val="1"/>
          <c:order val="1"/>
          <c:tx>
            <c:v>25 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gases'!$G$24:$G$39</c:f>
              <c:numCache>
                <c:formatCode>0.000</c:formatCode>
                <c:ptCount val="16"/>
                <c:pt idx="0">
                  <c:v>-3.274</c:v>
                </c:pt>
                <c:pt idx="1">
                  <c:v>-3.153</c:v>
                </c:pt>
                <c:pt idx="2">
                  <c:v>-0.54300000000000004</c:v>
                </c:pt>
                <c:pt idx="3">
                  <c:v>-26.795000000000002</c:v>
                </c:pt>
                <c:pt idx="4">
                  <c:v>17.498999999999999</c:v>
                </c:pt>
                <c:pt idx="5">
                  <c:v>-3.3860000000000001</c:v>
                </c:pt>
                <c:pt idx="6">
                  <c:v>-26.241</c:v>
                </c:pt>
                <c:pt idx="7">
                  <c:v>36.686</c:v>
                </c:pt>
                <c:pt idx="8">
                  <c:v>-3.4</c:v>
                </c:pt>
                <c:pt idx="9">
                  <c:v>-27.507000000000001</c:v>
                </c:pt>
                <c:pt idx="10">
                  <c:v>37.494999999999997</c:v>
                </c:pt>
                <c:pt idx="11">
                  <c:v>37.482999999999997</c:v>
                </c:pt>
                <c:pt idx="12">
                  <c:v>-3.42</c:v>
                </c:pt>
                <c:pt idx="13">
                  <c:v>-27.137</c:v>
                </c:pt>
                <c:pt idx="14">
                  <c:v>37.366999999999997</c:v>
                </c:pt>
                <c:pt idx="15">
                  <c:v>-3.0880000000000001</c:v>
                </c:pt>
              </c:numCache>
            </c:numRef>
          </c:xVal>
          <c:yVal>
            <c:numRef>
              <c:f>'equilibrium gases'!$M$24:$M$39</c:f>
              <c:numCache>
                <c:formatCode>0.000</c:formatCode>
                <c:ptCount val="16"/>
                <c:pt idx="0">
                  <c:v>4.2000000000000003E-2</c:v>
                </c:pt>
                <c:pt idx="1">
                  <c:v>4.8000000000000001E-2</c:v>
                </c:pt>
                <c:pt idx="2">
                  <c:v>3.6999999999999998E-2</c:v>
                </c:pt>
                <c:pt idx="3">
                  <c:v>4.7E-2</c:v>
                </c:pt>
                <c:pt idx="4">
                  <c:v>6.9000000000000006E-2</c:v>
                </c:pt>
                <c:pt idx="5">
                  <c:v>6.4000000000000001E-2</c:v>
                </c:pt>
                <c:pt idx="6">
                  <c:v>7.1999999999999995E-2</c:v>
                </c:pt>
                <c:pt idx="7">
                  <c:v>4.8000000000000001E-2</c:v>
                </c:pt>
                <c:pt idx="8">
                  <c:v>6.7000000000000004E-2</c:v>
                </c:pt>
                <c:pt idx="9">
                  <c:v>5.8999999999999997E-2</c:v>
                </c:pt>
                <c:pt idx="10">
                  <c:v>5.7000000000000002E-2</c:v>
                </c:pt>
                <c:pt idx="11">
                  <c:v>6.7000000000000004E-2</c:v>
                </c:pt>
                <c:pt idx="12">
                  <c:v>4.9000000000000002E-2</c:v>
                </c:pt>
                <c:pt idx="13">
                  <c:v>2.5999999999999999E-2</c:v>
                </c:pt>
                <c:pt idx="14">
                  <c:v>6.0999999999999999E-2</c:v>
                </c:pt>
                <c:pt idx="15">
                  <c:v>6.4000000000000001E-2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EC-6440-822A-A534C56F9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ax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47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1"/>
        <c:crossBetween val="midCat"/>
        <c:majorUnit val="10"/>
      </c:valAx>
      <c:valAx>
        <c:axId val="781194815"/>
        <c:scaling>
          <c:orientation val="minMax"/>
          <c:max val="0.1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47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40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1000 °C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gases'!$I$2:$I$23</c:f>
              <c:numCache>
                <c:formatCode>0.000</c:formatCode>
                <c:ptCount val="22"/>
                <c:pt idx="0">
                  <c:v>-13.167</c:v>
                </c:pt>
                <c:pt idx="1">
                  <c:v>-1.4650000000000001</c:v>
                </c:pt>
                <c:pt idx="2">
                  <c:v>24.286999999999999</c:v>
                </c:pt>
                <c:pt idx="3">
                  <c:v>-18.689</c:v>
                </c:pt>
                <c:pt idx="4">
                  <c:v>-3.4119999999999999</c:v>
                </c:pt>
                <c:pt idx="5">
                  <c:v>22.356000000000002</c:v>
                </c:pt>
                <c:pt idx="6">
                  <c:v>-17.954000000000001</c:v>
                </c:pt>
                <c:pt idx="7">
                  <c:v>-3.6909999999999998</c:v>
                </c:pt>
                <c:pt idx="8">
                  <c:v>20.856000000000002</c:v>
                </c:pt>
                <c:pt idx="9">
                  <c:v>-14.135999999999999</c:v>
                </c:pt>
                <c:pt idx="10">
                  <c:v>-3.31</c:v>
                </c:pt>
                <c:pt idx="11">
                  <c:v>22.306000000000001</c:v>
                </c:pt>
                <c:pt idx="12">
                  <c:v>-13.349</c:v>
                </c:pt>
                <c:pt idx="13">
                  <c:v>-4.0640000000000001</c:v>
                </c:pt>
                <c:pt idx="14">
                  <c:v>20.172000000000001</c:v>
                </c:pt>
                <c:pt idx="15">
                  <c:v>-15.789</c:v>
                </c:pt>
                <c:pt idx="16">
                  <c:v>-3.4820000000000002</c:v>
                </c:pt>
                <c:pt idx="17">
                  <c:v>21.978999999999999</c:v>
                </c:pt>
                <c:pt idx="18">
                  <c:v>-16.515000000000001</c:v>
                </c:pt>
                <c:pt idx="19">
                  <c:v>-3.1469999999999998</c:v>
                </c:pt>
                <c:pt idx="20">
                  <c:v>21.314</c:v>
                </c:pt>
                <c:pt idx="21">
                  <c:v>-16.646999999999998</c:v>
                </c:pt>
              </c:numCache>
            </c:numRef>
          </c:xVal>
          <c:yVal>
            <c:numRef>
              <c:f>'equilibrium gases'!$O$2:$O$23</c:f>
              <c:numCache>
                <c:formatCode>0.000</c:formatCode>
                <c:ptCount val="22"/>
                <c:pt idx="0">
                  <c:v>-0.26700000000000002</c:v>
                </c:pt>
                <c:pt idx="1">
                  <c:v>-0.36299999999999999</c:v>
                </c:pt>
                <c:pt idx="2">
                  <c:v>-0.34799999999999998</c:v>
                </c:pt>
                <c:pt idx="3">
                  <c:v>-0.29699999999999999</c:v>
                </c:pt>
                <c:pt idx="4">
                  <c:v>-0.32900000000000001</c:v>
                </c:pt>
                <c:pt idx="5">
                  <c:v>-0.32700000000000001</c:v>
                </c:pt>
                <c:pt idx="6">
                  <c:v>-0.27100000000000002</c:v>
                </c:pt>
                <c:pt idx="7">
                  <c:v>-0.26300000000000001</c:v>
                </c:pt>
                <c:pt idx="8">
                  <c:v>-0.246</c:v>
                </c:pt>
                <c:pt idx="9">
                  <c:v>-0.26500000000000001</c:v>
                </c:pt>
                <c:pt idx="10">
                  <c:v>-0.27600000000000002</c:v>
                </c:pt>
                <c:pt idx="11">
                  <c:v>-0.34399999999999997</c:v>
                </c:pt>
                <c:pt idx="12">
                  <c:v>-0.28399999999999997</c:v>
                </c:pt>
                <c:pt idx="13">
                  <c:v>-0.308</c:v>
                </c:pt>
                <c:pt idx="14">
                  <c:v>-0.312</c:v>
                </c:pt>
                <c:pt idx="15">
                  <c:v>-0.311</c:v>
                </c:pt>
                <c:pt idx="16">
                  <c:v>-0.32600000000000001</c:v>
                </c:pt>
                <c:pt idx="17">
                  <c:v>-0.317</c:v>
                </c:pt>
                <c:pt idx="18">
                  <c:v>-0.33600000000000002</c:v>
                </c:pt>
                <c:pt idx="19">
                  <c:v>-0.32700000000000001</c:v>
                </c:pt>
                <c:pt idx="20">
                  <c:v>-0.311</c:v>
                </c:pt>
                <c:pt idx="21">
                  <c:v>-0.34200000000000003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65-6E4C-82D2-4B1190E249EE}"/>
            </c:ext>
          </c:extLst>
        </c:ser>
        <c:ser>
          <c:idx val="1"/>
          <c:order val="1"/>
          <c:tx>
            <c:v>25 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gases'!$I$24:$I$39</c:f>
              <c:numCache>
                <c:formatCode>0.000</c:formatCode>
                <c:ptCount val="16"/>
                <c:pt idx="0">
                  <c:v>-6.6749999999999998</c:v>
                </c:pt>
                <c:pt idx="1">
                  <c:v>-6.4379999999999997</c:v>
                </c:pt>
                <c:pt idx="2">
                  <c:v>71.644999999999996</c:v>
                </c:pt>
                <c:pt idx="3">
                  <c:v>17.251000000000001</c:v>
                </c:pt>
                <c:pt idx="4">
                  <c:v>34.369</c:v>
                </c:pt>
                <c:pt idx="5">
                  <c:v>-6.9169999999999998</c:v>
                </c:pt>
                <c:pt idx="6">
                  <c:v>18.257999999999999</c:v>
                </c:pt>
                <c:pt idx="7">
                  <c:v>73.174999999999997</c:v>
                </c:pt>
                <c:pt idx="8">
                  <c:v>-6.8959999999999999</c:v>
                </c:pt>
                <c:pt idx="9">
                  <c:v>15.736000000000001</c:v>
                </c:pt>
                <c:pt idx="10">
                  <c:v>74.665000000000006</c:v>
                </c:pt>
                <c:pt idx="11">
                  <c:v>74.62</c:v>
                </c:pt>
                <c:pt idx="12">
                  <c:v>-6.931</c:v>
                </c:pt>
                <c:pt idx="13">
                  <c:v>16.571999999999999</c:v>
                </c:pt>
                <c:pt idx="14">
                  <c:v>74.34</c:v>
                </c:pt>
                <c:pt idx="15">
                  <c:v>-6.383</c:v>
                </c:pt>
              </c:numCache>
            </c:numRef>
          </c:xVal>
          <c:yVal>
            <c:numRef>
              <c:f>'equilibrium gases'!$O$24:$O$39</c:f>
              <c:numCache>
                <c:formatCode>0.000</c:formatCode>
                <c:ptCount val="16"/>
                <c:pt idx="0">
                  <c:v>2.5000000000000001E-2</c:v>
                </c:pt>
                <c:pt idx="1">
                  <c:v>3.9E-2</c:v>
                </c:pt>
                <c:pt idx="2">
                  <c:v>1.2999999999999999E-2</c:v>
                </c:pt>
                <c:pt idx="3">
                  <c:v>8.9999999999999993E-3</c:v>
                </c:pt>
                <c:pt idx="4">
                  <c:v>0.04</c:v>
                </c:pt>
                <c:pt idx="5">
                  <c:v>5.0000000000000001E-3</c:v>
                </c:pt>
                <c:pt idx="6">
                  <c:v>7.4999999999999997E-2</c:v>
                </c:pt>
                <c:pt idx="7">
                  <c:v>1E-3</c:v>
                </c:pt>
                <c:pt idx="8">
                  <c:v>5.1999999999999998E-2</c:v>
                </c:pt>
                <c:pt idx="9">
                  <c:v>3.3000000000000002E-2</c:v>
                </c:pt>
                <c:pt idx="10">
                  <c:v>1.2999999999999999E-2</c:v>
                </c:pt>
                <c:pt idx="11">
                  <c:v>4.3999999999999997E-2</c:v>
                </c:pt>
                <c:pt idx="12">
                  <c:v>8.9999999999999993E-3</c:v>
                </c:pt>
                <c:pt idx="13">
                  <c:v>4.2000000000000003E-2</c:v>
                </c:pt>
                <c:pt idx="14">
                  <c:v>1.4999999999999999E-2</c:v>
                </c:pt>
                <c:pt idx="15">
                  <c:v>4.8000000000000001E-2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65-6E4C-82D2-4B1190E2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48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1"/>
        <c:crossBetween val="midCat"/>
        <c:majorUnit val="10"/>
      </c:valAx>
      <c:valAx>
        <c:axId val="781194815"/>
        <c:scaling>
          <c:orientation val="minMax"/>
          <c:min val="-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48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40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1000 °C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gases'!$K$2:$K$23</c:f>
              <c:numCache>
                <c:formatCode>0.000</c:formatCode>
                <c:ptCount val="22"/>
                <c:pt idx="0">
                  <c:v>-23.065000000000001</c:v>
                </c:pt>
                <c:pt idx="1">
                  <c:v>2.6560000000000001</c:v>
                </c:pt>
                <c:pt idx="2">
                  <c:v>31.484999999999999</c:v>
                </c:pt>
                <c:pt idx="3">
                  <c:v>-33.875</c:v>
                </c:pt>
                <c:pt idx="4">
                  <c:v>0.90500000000000003</c:v>
                </c:pt>
                <c:pt idx="5">
                  <c:v>30.309000000000001</c:v>
                </c:pt>
                <c:pt idx="6">
                  <c:v>-26.792000000000002</c:v>
                </c:pt>
                <c:pt idx="7">
                  <c:v>7.9930000000000003</c:v>
                </c:pt>
                <c:pt idx="8">
                  <c:v>49.018999999999998</c:v>
                </c:pt>
                <c:pt idx="9">
                  <c:v>-21.722000000000001</c:v>
                </c:pt>
                <c:pt idx="10">
                  <c:v>3.8</c:v>
                </c:pt>
                <c:pt idx="11">
                  <c:v>35.322000000000003</c:v>
                </c:pt>
                <c:pt idx="12">
                  <c:v>-23.088999999999999</c:v>
                </c:pt>
                <c:pt idx="13">
                  <c:v>1.111</c:v>
                </c:pt>
                <c:pt idx="14">
                  <c:v>31.934999999999999</c:v>
                </c:pt>
                <c:pt idx="15">
                  <c:v>-31.064</c:v>
                </c:pt>
                <c:pt idx="16">
                  <c:v>2.9039999999999999</c:v>
                </c:pt>
                <c:pt idx="17">
                  <c:v>33.649000000000001</c:v>
                </c:pt>
                <c:pt idx="18">
                  <c:v>-27.975000000000001</c:v>
                </c:pt>
                <c:pt idx="19">
                  <c:v>1.4650000000000001</c:v>
                </c:pt>
                <c:pt idx="20">
                  <c:v>33.619</c:v>
                </c:pt>
                <c:pt idx="21">
                  <c:v>-28.54</c:v>
                </c:pt>
              </c:numCache>
            </c:numRef>
          </c:xVal>
          <c:yVal>
            <c:numRef>
              <c:f>'equilibrium gases'!$Q$2:$Q$23</c:f>
              <c:numCache>
                <c:formatCode>0.000</c:formatCode>
                <c:ptCount val="22"/>
                <c:pt idx="0">
                  <c:v>5.0659999999999998</c:v>
                </c:pt>
                <c:pt idx="1">
                  <c:v>3.6880000000000002</c:v>
                </c:pt>
                <c:pt idx="2">
                  <c:v>0.217</c:v>
                </c:pt>
                <c:pt idx="3">
                  <c:v>6.3879999999999999</c:v>
                </c:pt>
                <c:pt idx="4">
                  <c:v>4.008</c:v>
                </c:pt>
                <c:pt idx="5">
                  <c:v>0.96599999999999997</c:v>
                </c:pt>
                <c:pt idx="6">
                  <c:v>12.145</c:v>
                </c:pt>
                <c:pt idx="7">
                  <c:v>11.513999999999999</c:v>
                </c:pt>
                <c:pt idx="8">
                  <c:v>20.646999999999998</c:v>
                </c:pt>
                <c:pt idx="9">
                  <c:v>7.9470000000000001</c:v>
                </c:pt>
                <c:pt idx="10">
                  <c:v>6.8579999999999997</c:v>
                </c:pt>
                <c:pt idx="11">
                  <c:v>5.9329999999999998</c:v>
                </c:pt>
                <c:pt idx="12">
                  <c:v>4.8099999999999996</c:v>
                </c:pt>
                <c:pt idx="13">
                  <c:v>4.8380000000000001</c:v>
                </c:pt>
                <c:pt idx="14">
                  <c:v>4.7699999999999996</c:v>
                </c:pt>
                <c:pt idx="15">
                  <c:v>2.839</c:v>
                </c:pt>
                <c:pt idx="16">
                  <c:v>6.0369999999999999</c:v>
                </c:pt>
                <c:pt idx="17">
                  <c:v>4.5590000000000002</c:v>
                </c:pt>
                <c:pt idx="18">
                  <c:v>6.7350000000000003</c:v>
                </c:pt>
                <c:pt idx="19">
                  <c:v>4.319</c:v>
                </c:pt>
                <c:pt idx="20">
                  <c:v>5.2229999999999999</c:v>
                </c:pt>
                <c:pt idx="21">
                  <c:v>6.2809999999999997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C-8B42-BA13-0EF8B5CB6F0A}"/>
            </c:ext>
          </c:extLst>
        </c:ser>
        <c:ser>
          <c:idx val="1"/>
          <c:order val="1"/>
          <c:tx>
            <c:v>25 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'equilibrium gases'!$K$24:$K$39</c:f>
              <c:numCache>
                <c:formatCode>0.000</c:formatCode>
                <c:ptCount val="16"/>
                <c:pt idx="0">
                  <c:v>-2.4E-2</c:v>
                </c:pt>
                <c:pt idx="1">
                  <c:v>-0.438</c:v>
                </c:pt>
                <c:pt idx="2">
                  <c:v>35.808</c:v>
                </c:pt>
                <c:pt idx="3">
                  <c:v>-10.111000000000001</c:v>
                </c:pt>
                <c:pt idx="4">
                  <c:v>52.326000000000001</c:v>
                </c:pt>
                <c:pt idx="5">
                  <c:v>3.2989999999999999</c:v>
                </c:pt>
                <c:pt idx="6">
                  <c:v>2.7469999999999999</c:v>
                </c:pt>
                <c:pt idx="7">
                  <c:v>78.156999999999996</c:v>
                </c:pt>
                <c:pt idx="8">
                  <c:v>1.9339999999999999</c:v>
                </c:pt>
                <c:pt idx="9">
                  <c:v>-13.318</c:v>
                </c:pt>
                <c:pt idx="10">
                  <c:v>81.489000000000004</c:v>
                </c:pt>
                <c:pt idx="11">
                  <c:v>82.787999999999997</c:v>
                </c:pt>
                <c:pt idx="12">
                  <c:v>-0.252</c:v>
                </c:pt>
                <c:pt idx="13">
                  <c:v>-13.555</c:v>
                </c:pt>
                <c:pt idx="14">
                  <c:v>81.721999999999994</c:v>
                </c:pt>
                <c:pt idx="15">
                  <c:v>1.9530000000000001</c:v>
                </c:pt>
              </c:numCache>
            </c:numRef>
          </c:xVal>
          <c:yVal>
            <c:numRef>
              <c:f>'equilibrium gases'!$Q$24:$Q$39</c:f>
              <c:numCache>
                <c:formatCode>0.000</c:formatCode>
                <c:ptCount val="16"/>
                <c:pt idx="0">
                  <c:v>6.6210000000000004</c:v>
                </c:pt>
                <c:pt idx="1">
                  <c:v>5.976</c:v>
                </c:pt>
                <c:pt idx="2">
                  <c:v>2.9969999999999999</c:v>
                </c:pt>
                <c:pt idx="3">
                  <c:v>9.907</c:v>
                </c:pt>
                <c:pt idx="4">
                  <c:v>17.280999999999999</c:v>
                </c:pt>
                <c:pt idx="5">
                  <c:v>10.212</c:v>
                </c:pt>
                <c:pt idx="6">
                  <c:v>22.001000000000001</c:v>
                </c:pt>
                <c:pt idx="7">
                  <c:v>4.5750000000000002</c:v>
                </c:pt>
                <c:pt idx="8">
                  <c:v>8.8680000000000003</c:v>
                </c:pt>
                <c:pt idx="9">
                  <c:v>8.1310000000000002</c:v>
                </c:pt>
                <c:pt idx="10">
                  <c:v>6.2190000000000003</c:v>
                </c:pt>
                <c:pt idx="11">
                  <c:v>7.4850000000000003</c:v>
                </c:pt>
                <c:pt idx="12">
                  <c:v>6.6660000000000004</c:v>
                </c:pt>
                <c:pt idx="13">
                  <c:v>7.0709999999999997</c:v>
                </c:pt>
                <c:pt idx="14">
                  <c:v>6.7140000000000004</c:v>
                </c:pt>
                <c:pt idx="15">
                  <c:v>8.31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1C-8B42-BA13-0EF8B5CB6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ax val="100"/>
          <c:min val="-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50"/>
        <c:crossBetween val="midCat"/>
        <c:majorUnit val="20"/>
      </c:valAx>
      <c:valAx>
        <c:axId val="781194815"/>
        <c:scaling>
          <c:orientation val="minMax"/>
          <c:max val="30"/>
          <c:min val="-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6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ETH 1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standards!$G$2:$G$28</c:f>
              <c:numCache>
                <c:formatCode>0.000</c:formatCode>
                <c:ptCount val="27"/>
                <c:pt idx="0">
                  <c:v>17.288</c:v>
                </c:pt>
                <c:pt idx="1">
                  <c:v>17.27</c:v>
                </c:pt>
                <c:pt idx="2">
                  <c:v>17.283000000000001</c:v>
                </c:pt>
                <c:pt idx="3">
                  <c:v>17.253</c:v>
                </c:pt>
                <c:pt idx="4">
                  <c:v>17.265999999999998</c:v>
                </c:pt>
                <c:pt idx="5">
                  <c:v>17.353999999999999</c:v>
                </c:pt>
                <c:pt idx="6">
                  <c:v>17.291</c:v>
                </c:pt>
                <c:pt idx="7">
                  <c:v>17.125</c:v>
                </c:pt>
                <c:pt idx="8">
                  <c:v>17.352</c:v>
                </c:pt>
                <c:pt idx="9">
                  <c:v>17.285</c:v>
                </c:pt>
                <c:pt idx="10">
                  <c:v>17.215</c:v>
                </c:pt>
                <c:pt idx="11">
                  <c:v>17.34</c:v>
                </c:pt>
                <c:pt idx="12">
                  <c:v>17.283999999999999</c:v>
                </c:pt>
                <c:pt idx="13">
                  <c:v>17.317</c:v>
                </c:pt>
                <c:pt idx="14">
                  <c:v>17.288</c:v>
                </c:pt>
                <c:pt idx="15">
                  <c:v>17.347000000000001</c:v>
                </c:pt>
                <c:pt idx="16">
                  <c:v>17.343</c:v>
                </c:pt>
                <c:pt idx="17">
                  <c:v>17.161000000000001</c:v>
                </c:pt>
                <c:pt idx="18">
                  <c:v>17.338999999999999</c:v>
                </c:pt>
                <c:pt idx="19">
                  <c:v>17.373000000000001</c:v>
                </c:pt>
                <c:pt idx="20">
                  <c:v>17.28</c:v>
                </c:pt>
                <c:pt idx="21">
                  <c:v>17.321999999999999</c:v>
                </c:pt>
                <c:pt idx="22">
                  <c:v>17.401</c:v>
                </c:pt>
                <c:pt idx="23">
                  <c:v>17.431999999999999</c:v>
                </c:pt>
                <c:pt idx="24">
                  <c:v>17.408999999999999</c:v>
                </c:pt>
                <c:pt idx="25">
                  <c:v>17.385000000000002</c:v>
                </c:pt>
                <c:pt idx="26">
                  <c:v>17.369</c:v>
                </c:pt>
              </c:numCache>
            </c:numRef>
          </c:xVal>
          <c:yVal>
            <c:numRef>
              <c:f>standards!$M$2:$M$28</c:f>
              <c:numCache>
                <c:formatCode>0.000</c:formatCode>
                <c:ptCount val="27"/>
                <c:pt idx="0">
                  <c:v>-0.66500000000000004</c:v>
                </c:pt>
                <c:pt idx="1">
                  <c:v>-0.65600000000000003</c:v>
                </c:pt>
                <c:pt idx="2">
                  <c:v>-0.66900000000000004</c:v>
                </c:pt>
                <c:pt idx="3">
                  <c:v>-0.65300000000000002</c:v>
                </c:pt>
                <c:pt idx="4">
                  <c:v>-0.64300000000000002</c:v>
                </c:pt>
                <c:pt idx="5">
                  <c:v>-0.65400000000000003</c:v>
                </c:pt>
                <c:pt idx="6">
                  <c:v>-0.66200000000000003</c:v>
                </c:pt>
                <c:pt idx="7">
                  <c:v>-0.65200000000000002</c:v>
                </c:pt>
                <c:pt idx="8">
                  <c:v>-0.63900000000000001</c:v>
                </c:pt>
                <c:pt idx="9">
                  <c:v>-0.63200000000000001</c:v>
                </c:pt>
                <c:pt idx="10">
                  <c:v>-0.65800000000000003</c:v>
                </c:pt>
                <c:pt idx="11">
                  <c:v>-0.64300000000000002</c:v>
                </c:pt>
                <c:pt idx="12">
                  <c:v>-0.65500000000000003</c:v>
                </c:pt>
                <c:pt idx="13">
                  <c:v>-0.66300000000000003</c:v>
                </c:pt>
                <c:pt idx="14">
                  <c:v>-0.65400000000000003</c:v>
                </c:pt>
                <c:pt idx="15">
                  <c:v>-0.64700000000000002</c:v>
                </c:pt>
                <c:pt idx="16">
                  <c:v>-0.65200000000000002</c:v>
                </c:pt>
                <c:pt idx="17">
                  <c:v>-0.65300000000000002</c:v>
                </c:pt>
                <c:pt idx="18">
                  <c:v>-0.65300000000000002</c:v>
                </c:pt>
                <c:pt idx="19">
                  <c:v>-0.65400000000000003</c:v>
                </c:pt>
                <c:pt idx="20">
                  <c:v>-0.63800000000000001</c:v>
                </c:pt>
                <c:pt idx="21">
                  <c:v>-0.66</c:v>
                </c:pt>
                <c:pt idx="22">
                  <c:v>-0.65</c:v>
                </c:pt>
                <c:pt idx="23">
                  <c:v>-0.65600000000000003</c:v>
                </c:pt>
                <c:pt idx="24">
                  <c:v>-0.64</c:v>
                </c:pt>
                <c:pt idx="25">
                  <c:v>-0.65500000000000003</c:v>
                </c:pt>
                <c:pt idx="26">
                  <c:v>-0.64600000000000002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49-B44A-BF27-5DB11534EE48}"/>
            </c:ext>
          </c:extLst>
        </c:ser>
        <c:ser>
          <c:idx val="2"/>
          <c:order val="1"/>
          <c:tx>
            <c:v>ETH 2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standards!$G$29:$G$56</c:f>
              <c:numCache>
                <c:formatCode>0.000</c:formatCode>
                <c:ptCount val="28"/>
                <c:pt idx="0">
                  <c:v>-11.494</c:v>
                </c:pt>
                <c:pt idx="1">
                  <c:v>-11.457000000000001</c:v>
                </c:pt>
                <c:pt idx="2">
                  <c:v>-11.535</c:v>
                </c:pt>
                <c:pt idx="3">
                  <c:v>-11.571</c:v>
                </c:pt>
                <c:pt idx="4">
                  <c:v>-11.44</c:v>
                </c:pt>
                <c:pt idx="5">
                  <c:v>-11.442</c:v>
                </c:pt>
                <c:pt idx="6">
                  <c:v>-11.548999999999999</c:v>
                </c:pt>
                <c:pt idx="7">
                  <c:v>-11.387</c:v>
                </c:pt>
                <c:pt idx="8">
                  <c:v>-11.206</c:v>
                </c:pt>
                <c:pt idx="9">
                  <c:v>-11.34</c:v>
                </c:pt>
                <c:pt idx="10">
                  <c:v>-11.505000000000001</c:v>
                </c:pt>
                <c:pt idx="11">
                  <c:v>-11.446999999999999</c:v>
                </c:pt>
                <c:pt idx="12">
                  <c:v>-11.361000000000001</c:v>
                </c:pt>
                <c:pt idx="13">
                  <c:v>-11.521000000000001</c:v>
                </c:pt>
                <c:pt idx="14">
                  <c:v>-11.496</c:v>
                </c:pt>
                <c:pt idx="15">
                  <c:v>-11.409000000000001</c:v>
                </c:pt>
                <c:pt idx="16">
                  <c:v>-11.393000000000001</c:v>
                </c:pt>
                <c:pt idx="17">
                  <c:v>-11.486000000000001</c:v>
                </c:pt>
                <c:pt idx="18">
                  <c:v>-11.404</c:v>
                </c:pt>
                <c:pt idx="19">
                  <c:v>-11.352</c:v>
                </c:pt>
                <c:pt idx="20">
                  <c:v>-11.269</c:v>
                </c:pt>
                <c:pt idx="21">
                  <c:v>-11.156000000000001</c:v>
                </c:pt>
                <c:pt idx="22">
                  <c:v>-11.356999999999999</c:v>
                </c:pt>
                <c:pt idx="23">
                  <c:v>-11.228999999999999</c:v>
                </c:pt>
                <c:pt idx="24">
                  <c:v>-11.198</c:v>
                </c:pt>
                <c:pt idx="25">
                  <c:v>-11.351000000000001</c:v>
                </c:pt>
                <c:pt idx="26">
                  <c:v>-11.287000000000001</c:v>
                </c:pt>
                <c:pt idx="27">
                  <c:v>-11.488</c:v>
                </c:pt>
              </c:numCache>
            </c:numRef>
          </c:xVal>
          <c:yVal>
            <c:numRef>
              <c:f>standards!$M$29:$M$56</c:f>
              <c:numCache>
                <c:formatCode>0.000</c:formatCode>
                <c:ptCount val="28"/>
                <c:pt idx="0">
                  <c:v>-0.65200000000000002</c:v>
                </c:pt>
                <c:pt idx="1">
                  <c:v>-0.65600000000000003</c:v>
                </c:pt>
                <c:pt idx="2">
                  <c:v>-0.65600000000000003</c:v>
                </c:pt>
                <c:pt idx="3">
                  <c:v>-0.66100000000000003</c:v>
                </c:pt>
                <c:pt idx="4">
                  <c:v>-0.65600000000000003</c:v>
                </c:pt>
                <c:pt idx="5">
                  <c:v>-0.65</c:v>
                </c:pt>
                <c:pt idx="6">
                  <c:v>-0.65200000000000002</c:v>
                </c:pt>
                <c:pt idx="7">
                  <c:v>-0.65300000000000002</c:v>
                </c:pt>
                <c:pt idx="8">
                  <c:v>-0.66</c:v>
                </c:pt>
                <c:pt idx="9">
                  <c:v>-0.64200000000000002</c:v>
                </c:pt>
                <c:pt idx="10">
                  <c:v>-0.65500000000000003</c:v>
                </c:pt>
                <c:pt idx="11">
                  <c:v>-0.65100000000000002</c:v>
                </c:pt>
                <c:pt idx="12">
                  <c:v>-0.65200000000000002</c:v>
                </c:pt>
                <c:pt idx="13">
                  <c:v>-0.65100000000000002</c:v>
                </c:pt>
                <c:pt idx="14">
                  <c:v>-0.65500000000000003</c:v>
                </c:pt>
                <c:pt idx="15">
                  <c:v>-0.64200000000000002</c:v>
                </c:pt>
                <c:pt idx="16">
                  <c:v>-0.66900000000000004</c:v>
                </c:pt>
                <c:pt idx="17">
                  <c:v>-0.64200000000000002</c:v>
                </c:pt>
                <c:pt idx="18">
                  <c:v>-0.64600000000000002</c:v>
                </c:pt>
                <c:pt idx="19">
                  <c:v>-0.65300000000000002</c:v>
                </c:pt>
                <c:pt idx="20">
                  <c:v>-0.64700000000000002</c:v>
                </c:pt>
                <c:pt idx="21">
                  <c:v>-0.63600000000000001</c:v>
                </c:pt>
                <c:pt idx="22">
                  <c:v>-0.64700000000000002</c:v>
                </c:pt>
                <c:pt idx="23">
                  <c:v>-0.64</c:v>
                </c:pt>
                <c:pt idx="24">
                  <c:v>-0.65500000000000003</c:v>
                </c:pt>
                <c:pt idx="25">
                  <c:v>-0.64100000000000001</c:v>
                </c:pt>
                <c:pt idx="26">
                  <c:v>-0.65700000000000003</c:v>
                </c:pt>
                <c:pt idx="27">
                  <c:v>-0.66500000000000004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49-B44A-BF27-5DB11534EE48}"/>
            </c:ext>
          </c:extLst>
        </c:ser>
        <c:ser>
          <c:idx val="0"/>
          <c:order val="2"/>
          <c:tx>
            <c:v>all</c:v>
          </c:tx>
          <c:spPr>
            <a:ln>
              <a:noFill/>
            </a:ln>
          </c:spPr>
          <c:marker>
            <c:symbol val="none"/>
          </c:marker>
          <c:trendline>
            <c:spPr>
              <a:ln w="38100"/>
            </c:spPr>
            <c:trendlineType val="linear"/>
            <c:dispRSqr val="0"/>
            <c:dispEq val="0"/>
          </c:trendline>
          <c:xVal>
            <c:numRef>
              <c:f>standards!$G$2:$G$56</c:f>
              <c:numCache>
                <c:formatCode>0.000</c:formatCode>
                <c:ptCount val="55"/>
                <c:pt idx="0">
                  <c:v>17.288</c:v>
                </c:pt>
                <c:pt idx="1">
                  <c:v>17.27</c:v>
                </c:pt>
                <c:pt idx="2">
                  <c:v>17.283000000000001</c:v>
                </c:pt>
                <c:pt idx="3">
                  <c:v>17.253</c:v>
                </c:pt>
                <c:pt idx="4">
                  <c:v>17.265999999999998</c:v>
                </c:pt>
                <c:pt idx="5">
                  <c:v>17.353999999999999</c:v>
                </c:pt>
                <c:pt idx="6">
                  <c:v>17.291</c:v>
                </c:pt>
                <c:pt idx="7">
                  <c:v>17.125</c:v>
                </c:pt>
                <c:pt idx="8">
                  <c:v>17.352</c:v>
                </c:pt>
                <c:pt idx="9">
                  <c:v>17.285</c:v>
                </c:pt>
                <c:pt idx="10">
                  <c:v>17.215</c:v>
                </c:pt>
                <c:pt idx="11">
                  <c:v>17.34</c:v>
                </c:pt>
                <c:pt idx="12">
                  <c:v>17.283999999999999</c:v>
                </c:pt>
                <c:pt idx="13">
                  <c:v>17.317</c:v>
                </c:pt>
                <c:pt idx="14">
                  <c:v>17.288</c:v>
                </c:pt>
                <c:pt idx="15">
                  <c:v>17.347000000000001</c:v>
                </c:pt>
                <c:pt idx="16">
                  <c:v>17.343</c:v>
                </c:pt>
                <c:pt idx="17">
                  <c:v>17.161000000000001</c:v>
                </c:pt>
                <c:pt idx="18">
                  <c:v>17.338999999999999</c:v>
                </c:pt>
                <c:pt idx="19">
                  <c:v>17.373000000000001</c:v>
                </c:pt>
                <c:pt idx="20">
                  <c:v>17.28</c:v>
                </c:pt>
                <c:pt idx="21">
                  <c:v>17.321999999999999</c:v>
                </c:pt>
                <c:pt idx="22">
                  <c:v>17.401</c:v>
                </c:pt>
                <c:pt idx="23">
                  <c:v>17.431999999999999</c:v>
                </c:pt>
                <c:pt idx="24">
                  <c:v>17.408999999999999</c:v>
                </c:pt>
                <c:pt idx="25">
                  <c:v>17.385000000000002</c:v>
                </c:pt>
                <c:pt idx="26">
                  <c:v>17.369</c:v>
                </c:pt>
                <c:pt idx="27">
                  <c:v>-11.494</c:v>
                </c:pt>
                <c:pt idx="28">
                  <c:v>-11.457000000000001</c:v>
                </c:pt>
                <c:pt idx="29">
                  <c:v>-11.535</c:v>
                </c:pt>
                <c:pt idx="30">
                  <c:v>-11.571</c:v>
                </c:pt>
                <c:pt idx="31">
                  <c:v>-11.44</c:v>
                </c:pt>
                <c:pt idx="32">
                  <c:v>-11.442</c:v>
                </c:pt>
                <c:pt idx="33">
                  <c:v>-11.548999999999999</c:v>
                </c:pt>
                <c:pt idx="34">
                  <c:v>-11.387</c:v>
                </c:pt>
                <c:pt idx="35">
                  <c:v>-11.206</c:v>
                </c:pt>
                <c:pt idx="36">
                  <c:v>-11.34</c:v>
                </c:pt>
                <c:pt idx="37">
                  <c:v>-11.505000000000001</c:v>
                </c:pt>
                <c:pt idx="38">
                  <c:v>-11.446999999999999</c:v>
                </c:pt>
                <c:pt idx="39">
                  <c:v>-11.361000000000001</c:v>
                </c:pt>
                <c:pt idx="40">
                  <c:v>-11.521000000000001</c:v>
                </c:pt>
                <c:pt idx="41">
                  <c:v>-11.496</c:v>
                </c:pt>
                <c:pt idx="42">
                  <c:v>-11.409000000000001</c:v>
                </c:pt>
                <c:pt idx="43">
                  <c:v>-11.393000000000001</c:v>
                </c:pt>
                <c:pt idx="44">
                  <c:v>-11.486000000000001</c:v>
                </c:pt>
                <c:pt idx="45">
                  <c:v>-11.404</c:v>
                </c:pt>
                <c:pt idx="46">
                  <c:v>-11.352</c:v>
                </c:pt>
                <c:pt idx="47">
                  <c:v>-11.269</c:v>
                </c:pt>
                <c:pt idx="48">
                  <c:v>-11.156000000000001</c:v>
                </c:pt>
                <c:pt idx="49">
                  <c:v>-11.356999999999999</c:v>
                </c:pt>
                <c:pt idx="50">
                  <c:v>-11.228999999999999</c:v>
                </c:pt>
                <c:pt idx="51">
                  <c:v>-11.198</c:v>
                </c:pt>
                <c:pt idx="52">
                  <c:v>-11.351000000000001</c:v>
                </c:pt>
                <c:pt idx="53">
                  <c:v>-11.287000000000001</c:v>
                </c:pt>
                <c:pt idx="54">
                  <c:v>-11.488</c:v>
                </c:pt>
              </c:numCache>
            </c:numRef>
          </c:xVal>
          <c:yVal>
            <c:numRef>
              <c:f>standards!$M$2:$M$56</c:f>
              <c:numCache>
                <c:formatCode>0.000</c:formatCode>
                <c:ptCount val="55"/>
                <c:pt idx="0">
                  <c:v>-0.66500000000000004</c:v>
                </c:pt>
                <c:pt idx="1">
                  <c:v>-0.65600000000000003</c:v>
                </c:pt>
                <c:pt idx="2">
                  <c:v>-0.66900000000000004</c:v>
                </c:pt>
                <c:pt idx="3">
                  <c:v>-0.65300000000000002</c:v>
                </c:pt>
                <c:pt idx="4">
                  <c:v>-0.64300000000000002</c:v>
                </c:pt>
                <c:pt idx="5">
                  <c:v>-0.65400000000000003</c:v>
                </c:pt>
                <c:pt idx="6">
                  <c:v>-0.66200000000000003</c:v>
                </c:pt>
                <c:pt idx="7">
                  <c:v>-0.65200000000000002</c:v>
                </c:pt>
                <c:pt idx="8">
                  <c:v>-0.63900000000000001</c:v>
                </c:pt>
                <c:pt idx="9">
                  <c:v>-0.63200000000000001</c:v>
                </c:pt>
                <c:pt idx="10">
                  <c:v>-0.65800000000000003</c:v>
                </c:pt>
                <c:pt idx="11">
                  <c:v>-0.64300000000000002</c:v>
                </c:pt>
                <c:pt idx="12">
                  <c:v>-0.65500000000000003</c:v>
                </c:pt>
                <c:pt idx="13">
                  <c:v>-0.66300000000000003</c:v>
                </c:pt>
                <c:pt idx="14">
                  <c:v>-0.65400000000000003</c:v>
                </c:pt>
                <c:pt idx="15">
                  <c:v>-0.64700000000000002</c:v>
                </c:pt>
                <c:pt idx="16">
                  <c:v>-0.65200000000000002</c:v>
                </c:pt>
                <c:pt idx="17">
                  <c:v>-0.65300000000000002</c:v>
                </c:pt>
                <c:pt idx="18">
                  <c:v>-0.65300000000000002</c:v>
                </c:pt>
                <c:pt idx="19">
                  <c:v>-0.65400000000000003</c:v>
                </c:pt>
                <c:pt idx="20">
                  <c:v>-0.63800000000000001</c:v>
                </c:pt>
                <c:pt idx="21">
                  <c:v>-0.66</c:v>
                </c:pt>
                <c:pt idx="22">
                  <c:v>-0.65</c:v>
                </c:pt>
                <c:pt idx="23">
                  <c:v>-0.65600000000000003</c:v>
                </c:pt>
                <c:pt idx="24">
                  <c:v>-0.64</c:v>
                </c:pt>
                <c:pt idx="25">
                  <c:v>-0.65500000000000003</c:v>
                </c:pt>
                <c:pt idx="26">
                  <c:v>-0.64600000000000002</c:v>
                </c:pt>
                <c:pt idx="27">
                  <c:v>-0.65200000000000002</c:v>
                </c:pt>
                <c:pt idx="28">
                  <c:v>-0.65600000000000003</c:v>
                </c:pt>
                <c:pt idx="29">
                  <c:v>-0.65600000000000003</c:v>
                </c:pt>
                <c:pt idx="30">
                  <c:v>-0.66100000000000003</c:v>
                </c:pt>
                <c:pt idx="31">
                  <c:v>-0.65600000000000003</c:v>
                </c:pt>
                <c:pt idx="32">
                  <c:v>-0.65</c:v>
                </c:pt>
                <c:pt idx="33">
                  <c:v>-0.65200000000000002</c:v>
                </c:pt>
                <c:pt idx="34">
                  <c:v>-0.65300000000000002</c:v>
                </c:pt>
                <c:pt idx="35">
                  <c:v>-0.66</c:v>
                </c:pt>
                <c:pt idx="36">
                  <c:v>-0.64200000000000002</c:v>
                </c:pt>
                <c:pt idx="37">
                  <c:v>-0.65500000000000003</c:v>
                </c:pt>
                <c:pt idx="38">
                  <c:v>-0.65100000000000002</c:v>
                </c:pt>
                <c:pt idx="39">
                  <c:v>-0.65200000000000002</c:v>
                </c:pt>
                <c:pt idx="40">
                  <c:v>-0.65100000000000002</c:v>
                </c:pt>
                <c:pt idx="41">
                  <c:v>-0.65500000000000003</c:v>
                </c:pt>
                <c:pt idx="42">
                  <c:v>-0.64200000000000002</c:v>
                </c:pt>
                <c:pt idx="43">
                  <c:v>-0.66900000000000004</c:v>
                </c:pt>
                <c:pt idx="44">
                  <c:v>-0.64200000000000002</c:v>
                </c:pt>
                <c:pt idx="45">
                  <c:v>-0.64600000000000002</c:v>
                </c:pt>
                <c:pt idx="46">
                  <c:v>-0.65300000000000002</c:v>
                </c:pt>
                <c:pt idx="47">
                  <c:v>-0.64700000000000002</c:v>
                </c:pt>
                <c:pt idx="48">
                  <c:v>-0.63600000000000001</c:v>
                </c:pt>
                <c:pt idx="49">
                  <c:v>-0.64700000000000002</c:v>
                </c:pt>
                <c:pt idx="50">
                  <c:v>-0.64</c:v>
                </c:pt>
                <c:pt idx="51">
                  <c:v>-0.65500000000000003</c:v>
                </c:pt>
                <c:pt idx="52">
                  <c:v>-0.64100000000000001</c:v>
                </c:pt>
                <c:pt idx="53">
                  <c:v>-0.65700000000000003</c:v>
                </c:pt>
                <c:pt idx="54">
                  <c:v>-0.66500000000000004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49-B44A-BF27-5DB11534E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in val="-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47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1"/>
        <c:crossBetween val="midCat"/>
        <c:majorUnit val="5"/>
      </c:valAx>
      <c:valAx>
        <c:axId val="781194815"/>
        <c:scaling>
          <c:orientation val="minMax"/>
          <c:max val="-0.64000000000000012"/>
          <c:min val="-0.740000000000000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47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20"/>
        <c:crossBetween val="midCat"/>
        <c:majorUnit val="1.0000000000000002E-2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all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38100"/>
            </c:spPr>
            <c:trendlineType val="linear"/>
            <c:dispRSqr val="0"/>
            <c:dispEq val="0"/>
          </c:trendline>
          <c:xVal>
            <c:numRef>
              <c:f>standards!$I$2:$I$56</c:f>
              <c:numCache>
                <c:formatCode>0.000</c:formatCode>
                <c:ptCount val="55"/>
                <c:pt idx="0">
                  <c:v>22.806000000000001</c:v>
                </c:pt>
                <c:pt idx="1">
                  <c:v>22.704999999999998</c:v>
                </c:pt>
                <c:pt idx="2">
                  <c:v>22.800999999999998</c:v>
                </c:pt>
                <c:pt idx="3">
                  <c:v>22.626999999999999</c:v>
                </c:pt>
                <c:pt idx="4">
                  <c:v>22.788</c:v>
                </c:pt>
                <c:pt idx="5">
                  <c:v>22.911000000000001</c:v>
                </c:pt>
                <c:pt idx="6">
                  <c:v>22.835999999999999</c:v>
                </c:pt>
                <c:pt idx="7">
                  <c:v>22.533000000000001</c:v>
                </c:pt>
                <c:pt idx="8">
                  <c:v>23.016999999999999</c:v>
                </c:pt>
                <c:pt idx="9">
                  <c:v>22.834</c:v>
                </c:pt>
                <c:pt idx="10">
                  <c:v>22.795000000000002</c:v>
                </c:pt>
                <c:pt idx="11">
                  <c:v>22.917000000000002</c:v>
                </c:pt>
                <c:pt idx="12">
                  <c:v>22.93</c:v>
                </c:pt>
                <c:pt idx="13">
                  <c:v>22.792000000000002</c:v>
                </c:pt>
                <c:pt idx="14">
                  <c:v>22.81</c:v>
                </c:pt>
                <c:pt idx="15">
                  <c:v>22.942</c:v>
                </c:pt>
                <c:pt idx="16">
                  <c:v>22.893000000000001</c:v>
                </c:pt>
                <c:pt idx="17">
                  <c:v>22.712</c:v>
                </c:pt>
                <c:pt idx="18">
                  <c:v>22.946999999999999</c:v>
                </c:pt>
                <c:pt idx="19">
                  <c:v>22.986999999999998</c:v>
                </c:pt>
                <c:pt idx="20">
                  <c:v>22.866</c:v>
                </c:pt>
                <c:pt idx="21">
                  <c:v>22.83</c:v>
                </c:pt>
                <c:pt idx="22">
                  <c:v>23.02</c:v>
                </c:pt>
                <c:pt idx="23">
                  <c:v>23.041</c:v>
                </c:pt>
                <c:pt idx="24">
                  <c:v>23.076000000000001</c:v>
                </c:pt>
                <c:pt idx="25">
                  <c:v>22.895</c:v>
                </c:pt>
                <c:pt idx="26">
                  <c:v>22.975999999999999</c:v>
                </c:pt>
                <c:pt idx="27">
                  <c:v>-10.692</c:v>
                </c:pt>
                <c:pt idx="28">
                  <c:v>-10.641</c:v>
                </c:pt>
                <c:pt idx="29">
                  <c:v>-10.792999999999999</c:v>
                </c:pt>
                <c:pt idx="30">
                  <c:v>-10.792999999999999</c:v>
                </c:pt>
                <c:pt idx="31">
                  <c:v>-10.571999999999999</c:v>
                </c:pt>
                <c:pt idx="32">
                  <c:v>-10.617000000000001</c:v>
                </c:pt>
                <c:pt idx="33">
                  <c:v>-10.718999999999999</c:v>
                </c:pt>
                <c:pt idx="34">
                  <c:v>-10.496</c:v>
                </c:pt>
                <c:pt idx="35">
                  <c:v>-10.175000000000001</c:v>
                </c:pt>
                <c:pt idx="36">
                  <c:v>-10.481999999999999</c:v>
                </c:pt>
                <c:pt idx="37">
                  <c:v>-10.69</c:v>
                </c:pt>
                <c:pt idx="38">
                  <c:v>-10.53</c:v>
                </c:pt>
                <c:pt idx="39">
                  <c:v>-10.536</c:v>
                </c:pt>
                <c:pt idx="40">
                  <c:v>-10.711</c:v>
                </c:pt>
                <c:pt idx="41">
                  <c:v>-10.711</c:v>
                </c:pt>
                <c:pt idx="42">
                  <c:v>-10.564</c:v>
                </c:pt>
                <c:pt idx="43">
                  <c:v>-10.411</c:v>
                </c:pt>
                <c:pt idx="44">
                  <c:v>-10.688000000000001</c:v>
                </c:pt>
                <c:pt idx="45">
                  <c:v>-10.577</c:v>
                </c:pt>
                <c:pt idx="46">
                  <c:v>-10.51</c:v>
                </c:pt>
                <c:pt idx="47">
                  <c:v>-10.398999999999999</c:v>
                </c:pt>
                <c:pt idx="48">
                  <c:v>-10.255000000000001</c:v>
                </c:pt>
                <c:pt idx="49">
                  <c:v>-10.52</c:v>
                </c:pt>
                <c:pt idx="50">
                  <c:v>-10.327</c:v>
                </c:pt>
                <c:pt idx="51">
                  <c:v>-10.266999999999999</c:v>
                </c:pt>
                <c:pt idx="52">
                  <c:v>-10.427</c:v>
                </c:pt>
                <c:pt idx="53">
                  <c:v>-10.476000000000001</c:v>
                </c:pt>
                <c:pt idx="54">
                  <c:v>-10.688000000000001</c:v>
                </c:pt>
              </c:numCache>
            </c:numRef>
          </c:xVal>
          <c:yVal>
            <c:numRef>
              <c:f>standards!$O$2:$O$56</c:f>
              <c:numCache>
                <c:formatCode>0.000</c:formatCode>
                <c:ptCount val="55"/>
                <c:pt idx="0">
                  <c:v>-0.16500000000000001</c:v>
                </c:pt>
                <c:pt idx="1">
                  <c:v>-0.221</c:v>
                </c:pt>
                <c:pt idx="2">
                  <c:v>-0.17899999999999999</c:v>
                </c:pt>
                <c:pt idx="3">
                  <c:v>-0.248</c:v>
                </c:pt>
                <c:pt idx="4">
                  <c:v>-0.16500000000000001</c:v>
                </c:pt>
                <c:pt idx="5">
                  <c:v>-0.192</c:v>
                </c:pt>
                <c:pt idx="6">
                  <c:v>-0.14599999999999999</c:v>
                </c:pt>
                <c:pt idx="7">
                  <c:v>-0.20499999999999999</c:v>
                </c:pt>
                <c:pt idx="8">
                  <c:v>-0.19700000000000001</c:v>
                </c:pt>
                <c:pt idx="9">
                  <c:v>-0.151</c:v>
                </c:pt>
                <c:pt idx="10">
                  <c:v>-0.192</c:v>
                </c:pt>
                <c:pt idx="11">
                  <c:v>-0.13800000000000001</c:v>
                </c:pt>
                <c:pt idx="12">
                  <c:v>-0.112</c:v>
                </c:pt>
                <c:pt idx="13">
                  <c:v>-0.22800000000000001</c:v>
                </c:pt>
                <c:pt idx="14">
                  <c:v>-0.183</c:v>
                </c:pt>
                <c:pt idx="15">
                  <c:v>-0.121</c:v>
                </c:pt>
                <c:pt idx="16">
                  <c:v>-0.20100000000000001</c:v>
                </c:pt>
                <c:pt idx="17">
                  <c:v>-0.17100000000000001</c:v>
                </c:pt>
                <c:pt idx="18">
                  <c:v>-0.16400000000000001</c:v>
                </c:pt>
                <c:pt idx="19">
                  <c:v>-0.17100000000000001</c:v>
                </c:pt>
                <c:pt idx="20">
                  <c:v>-0.16</c:v>
                </c:pt>
                <c:pt idx="21">
                  <c:v>-0.20200000000000001</c:v>
                </c:pt>
                <c:pt idx="22">
                  <c:v>-0.152</c:v>
                </c:pt>
                <c:pt idx="23">
                  <c:v>-0.187</c:v>
                </c:pt>
                <c:pt idx="24">
                  <c:v>-0.19</c:v>
                </c:pt>
                <c:pt idx="25">
                  <c:v>-0.22700000000000001</c:v>
                </c:pt>
                <c:pt idx="26">
                  <c:v>-0.185</c:v>
                </c:pt>
                <c:pt idx="27">
                  <c:v>-0.19800000000000001</c:v>
                </c:pt>
                <c:pt idx="28">
                  <c:v>-0.185</c:v>
                </c:pt>
                <c:pt idx="29">
                  <c:v>-0.22800000000000001</c:v>
                </c:pt>
                <c:pt idx="30">
                  <c:v>-0.191</c:v>
                </c:pt>
                <c:pt idx="31">
                  <c:v>-0.17199999999999999</c:v>
                </c:pt>
                <c:pt idx="32">
                  <c:v>-0.19500000000000001</c:v>
                </c:pt>
                <c:pt idx="33">
                  <c:v>-0.125</c:v>
                </c:pt>
                <c:pt idx="34">
                  <c:v>-0.16200000000000001</c:v>
                </c:pt>
                <c:pt idx="35">
                  <c:v>-0.16600000000000001</c:v>
                </c:pt>
                <c:pt idx="36">
                  <c:v>-0.21299999999999999</c:v>
                </c:pt>
                <c:pt idx="37">
                  <c:v>-0.18</c:v>
                </c:pt>
                <c:pt idx="38">
                  <c:v>-0.14000000000000001</c:v>
                </c:pt>
                <c:pt idx="39">
                  <c:v>-0.17599999999999999</c:v>
                </c:pt>
                <c:pt idx="40">
                  <c:v>-0.17299999999999999</c:v>
                </c:pt>
                <c:pt idx="41">
                  <c:v>-0.17299999999999999</c:v>
                </c:pt>
                <c:pt idx="42">
                  <c:v>-0.151</c:v>
                </c:pt>
                <c:pt idx="43">
                  <c:v>-0.14199999999999999</c:v>
                </c:pt>
                <c:pt idx="44">
                  <c:v>-0.19700000000000001</c:v>
                </c:pt>
                <c:pt idx="45">
                  <c:v>-0.193</c:v>
                </c:pt>
                <c:pt idx="46">
                  <c:v>-0.16500000000000001</c:v>
                </c:pt>
                <c:pt idx="47">
                  <c:v>-0.192</c:v>
                </c:pt>
                <c:pt idx="48">
                  <c:v>-0.16900000000000001</c:v>
                </c:pt>
                <c:pt idx="49">
                  <c:v>-0.18</c:v>
                </c:pt>
                <c:pt idx="50">
                  <c:v>-0.17699999999999999</c:v>
                </c:pt>
                <c:pt idx="51">
                  <c:v>-0.21199999999999999</c:v>
                </c:pt>
                <c:pt idx="52">
                  <c:v>-0.184</c:v>
                </c:pt>
                <c:pt idx="53">
                  <c:v>-0.23799999999999999</c:v>
                </c:pt>
                <c:pt idx="54">
                  <c:v>-0.184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57-6848-8EDA-3A57862E4636}"/>
            </c:ext>
          </c:extLst>
        </c:ser>
        <c:ser>
          <c:idx val="1"/>
          <c:order val="1"/>
          <c:tx>
            <c:v>ETH 1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standards!$I$2:$I$28</c:f>
              <c:numCache>
                <c:formatCode>0.000</c:formatCode>
                <c:ptCount val="27"/>
                <c:pt idx="0">
                  <c:v>22.806000000000001</c:v>
                </c:pt>
                <c:pt idx="1">
                  <c:v>22.704999999999998</c:v>
                </c:pt>
                <c:pt idx="2">
                  <c:v>22.800999999999998</c:v>
                </c:pt>
                <c:pt idx="3">
                  <c:v>22.626999999999999</c:v>
                </c:pt>
                <c:pt idx="4">
                  <c:v>22.788</c:v>
                </c:pt>
                <c:pt idx="5">
                  <c:v>22.911000000000001</c:v>
                </c:pt>
                <c:pt idx="6">
                  <c:v>22.835999999999999</c:v>
                </c:pt>
                <c:pt idx="7">
                  <c:v>22.533000000000001</c:v>
                </c:pt>
                <c:pt idx="8">
                  <c:v>23.016999999999999</c:v>
                </c:pt>
                <c:pt idx="9">
                  <c:v>22.834</c:v>
                </c:pt>
                <c:pt idx="10">
                  <c:v>22.795000000000002</c:v>
                </c:pt>
                <c:pt idx="11">
                  <c:v>22.917000000000002</c:v>
                </c:pt>
                <c:pt idx="12">
                  <c:v>22.93</c:v>
                </c:pt>
                <c:pt idx="13">
                  <c:v>22.792000000000002</c:v>
                </c:pt>
                <c:pt idx="14">
                  <c:v>22.81</c:v>
                </c:pt>
                <c:pt idx="15">
                  <c:v>22.942</c:v>
                </c:pt>
                <c:pt idx="16">
                  <c:v>22.893000000000001</c:v>
                </c:pt>
                <c:pt idx="17">
                  <c:v>22.712</c:v>
                </c:pt>
                <c:pt idx="18">
                  <c:v>22.946999999999999</c:v>
                </c:pt>
                <c:pt idx="19">
                  <c:v>22.986999999999998</c:v>
                </c:pt>
                <c:pt idx="20">
                  <c:v>22.866</c:v>
                </c:pt>
                <c:pt idx="21">
                  <c:v>22.83</c:v>
                </c:pt>
                <c:pt idx="22">
                  <c:v>23.02</c:v>
                </c:pt>
                <c:pt idx="23">
                  <c:v>23.041</c:v>
                </c:pt>
                <c:pt idx="24">
                  <c:v>23.076000000000001</c:v>
                </c:pt>
                <c:pt idx="25">
                  <c:v>22.895</c:v>
                </c:pt>
                <c:pt idx="26">
                  <c:v>22.975999999999999</c:v>
                </c:pt>
              </c:numCache>
            </c:numRef>
          </c:xVal>
          <c:yVal>
            <c:numRef>
              <c:f>standards!$O$2:$O$28</c:f>
              <c:numCache>
                <c:formatCode>0.000</c:formatCode>
                <c:ptCount val="27"/>
                <c:pt idx="0">
                  <c:v>-0.16500000000000001</c:v>
                </c:pt>
                <c:pt idx="1">
                  <c:v>-0.221</c:v>
                </c:pt>
                <c:pt idx="2">
                  <c:v>-0.17899999999999999</c:v>
                </c:pt>
                <c:pt idx="3">
                  <c:v>-0.248</c:v>
                </c:pt>
                <c:pt idx="4">
                  <c:v>-0.16500000000000001</c:v>
                </c:pt>
                <c:pt idx="5">
                  <c:v>-0.192</c:v>
                </c:pt>
                <c:pt idx="6">
                  <c:v>-0.14599999999999999</c:v>
                </c:pt>
                <c:pt idx="7">
                  <c:v>-0.20499999999999999</c:v>
                </c:pt>
                <c:pt idx="8">
                  <c:v>-0.19700000000000001</c:v>
                </c:pt>
                <c:pt idx="9">
                  <c:v>-0.151</c:v>
                </c:pt>
                <c:pt idx="10">
                  <c:v>-0.192</c:v>
                </c:pt>
                <c:pt idx="11">
                  <c:v>-0.13800000000000001</c:v>
                </c:pt>
                <c:pt idx="12">
                  <c:v>-0.112</c:v>
                </c:pt>
                <c:pt idx="13">
                  <c:v>-0.22800000000000001</c:v>
                </c:pt>
                <c:pt idx="14">
                  <c:v>-0.183</c:v>
                </c:pt>
                <c:pt idx="15">
                  <c:v>-0.121</c:v>
                </c:pt>
                <c:pt idx="16">
                  <c:v>-0.20100000000000001</c:v>
                </c:pt>
                <c:pt idx="17">
                  <c:v>-0.17100000000000001</c:v>
                </c:pt>
                <c:pt idx="18">
                  <c:v>-0.16400000000000001</c:v>
                </c:pt>
                <c:pt idx="19">
                  <c:v>-0.17100000000000001</c:v>
                </c:pt>
                <c:pt idx="20">
                  <c:v>-0.16</c:v>
                </c:pt>
                <c:pt idx="21">
                  <c:v>-0.20200000000000001</c:v>
                </c:pt>
                <c:pt idx="22">
                  <c:v>-0.152</c:v>
                </c:pt>
                <c:pt idx="23">
                  <c:v>-0.187</c:v>
                </c:pt>
                <c:pt idx="24">
                  <c:v>-0.19</c:v>
                </c:pt>
                <c:pt idx="25">
                  <c:v>-0.22700000000000001</c:v>
                </c:pt>
                <c:pt idx="26">
                  <c:v>-0.185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57-6848-8EDA-3A57862E4636}"/>
            </c:ext>
          </c:extLst>
        </c:ser>
        <c:ser>
          <c:idx val="2"/>
          <c:order val="2"/>
          <c:tx>
            <c:v>ETH 2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</c:spPr>
          </c:marker>
          <c:xVal>
            <c:numRef>
              <c:f>standards!$I$29:$I$56</c:f>
              <c:numCache>
                <c:formatCode>0.000</c:formatCode>
                <c:ptCount val="28"/>
                <c:pt idx="0">
                  <c:v>-10.692</c:v>
                </c:pt>
                <c:pt idx="1">
                  <c:v>-10.641</c:v>
                </c:pt>
                <c:pt idx="2">
                  <c:v>-10.792999999999999</c:v>
                </c:pt>
                <c:pt idx="3">
                  <c:v>-10.792999999999999</c:v>
                </c:pt>
                <c:pt idx="4">
                  <c:v>-10.571999999999999</c:v>
                </c:pt>
                <c:pt idx="5">
                  <c:v>-10.617000000000001</c:v>
                </c:pt>
                <c:pt idx="6">
                  <c:v>-10.718999999999999</c:v>
                </c:pt>
                <c:pt idx="7">
                  <c:v>-10.496</c:v>
                </c:pt>
                <c:pt idx="8">
                  <c:v>-10.175000000000001</c:v>
                </c:pt>
                <c:pt idx="9">
                  <c:v>-10.481999999999999</c:v>
                </c:pt>
                <c:pt idx="10">
                  <c:v>-10.69</c:v>
                </c:pt>
                <c:pt idx="11">
                  <c:v>-10.53</c:v>
                </c:pt>
                <c:pt idx="12">
                  <c:v>-10.536</c:v>
                </c:pt>
                <c:pt idx="13">
                  <c:v>-10.711</c:v>
                </c:pt>
                <c:pt idx="14">
                  <c:v>-10.711</c:v>
                </c:pt>
                <c:pt idx="15">
                  <c:v>-10.564</c:v>
                </c:pt>
                <c:pt idx="16">
                  <c:v>-10.411</c:v>
                </c:pt>
                <c:pt idx="17">
                  <c:v>-10.688000000000001</c:v>
                </c:pt>
                <c:pt idx="18">
                  <c:v>-10.577</c:v>
                </c:pt>
                <c:pt idx="19">
                  <c:v>-10.51</c:v>
                </c:pt>
                <c:pt idx="20">
                  <c:v>-10.398999999999999</c:v>
                </c:pt>
                <c:pt idx="21">
                  <c:v>-10.255000000000001</c:v>
                </c:pt>
                <c:pt idx="22">
                  <c:v>-10.52</c:v>
                </c:pt>
                <c:pt idx="23">
                  <c:v>-10.327</c:v>
                </c:pt>
                <c:pt idx="24">
                  <c:v>-10.266999999999999</c:v>
                </c:pt>
                <c:pt idx="25">
                  <c:v>-10.427</c:v>
                </c:pt>
                <c:pt idx="26">
                  <c:v>-10.476000000000001</c:v>
                </c:pt>
                <c:pt idx="27">
                  <c:v>-10.688000000000001</c:v>
                </c:pt>
              </c:numCache>
            </c:numRef>
          </c:xVal>
          <c:yVal>
            <c:numRef>
              <c:f>standards!$O$29:$O$56</c:f>
              <c:numCache>
                <c:formatCode>0.000</c:formatCode>
                <c:ptCount val="28"/>
                <c:pt idx="0">
                  <c:v>-0.19800000000000001</c:v>
                </c:pt>
                <c:pt idx="1">
                  <c:v>-0.185</c:v>
                </c:pt>
                <c:pt idx="2">
                  <c:v>-0.22800000000000001</c:v>
                </c:pt>
                <c:pt idx="3">
                  <c:v>-0.191</c:v>
                </c:pt>
                <c:pt idx="4">
                  <c:v>-0.17199999999999999</c:v>
                </c:pt>
                <c:pt idx="5">
                  <c:v>-0.19500000000000001</c:v>
                </c:pt>
                <c:pt idx="6">
                  <c:v>-0.125</c:v>
                </c:pt>
                <c:pt idx="7">
                  <c:v>-0.16200000000000001</c:v>
                </c:pt>
                <c:pt idx="8">
                  <c:v>-0.16600000000000001</c:v>
                </c:pt>
                <c:pt idx="9">
                  <c:v>-0.21299999999999999</c:v>
                </c:pt>
                <c:pt idx="10">
                  <c:v>-0.18</c:v>
                </c:pt>
                <c:pt idx="11">
                  <c:v>-0.14000000000000001</c:v>
                </c:pt>
                <c:pt idx="12">
                  <c:v>-0.17599999999999999</c:v>
                </c:pt>
                <c:pt idx="13">
                  <c:v>-0.17299999999999999</c:v>
                </c:pt>
                <c:pt idx="14">
                  <c:v>-0.17299999999999999</c:v>
                </c:pt>
                <c:pt idx="15">
                  <c:v>-0.151</c:v>
                </c:pt>
                <c:pt idx="16">
                  <c:v>-0.14199999999999999</c:v>
                </c:pt>
                <c:pt idx="17">
                  <c:v>-0.19700000000000001</c:v>
                </c:pt>
                <c:pt idx="18">
                  <c:v>-0.193</c:v>
                </c:pt>
                <c:pt idx="19">
                  <c:v>-0.16500000000000001</c:v>
                </c:pt>
                <c:pt idx="20">
                  <c:v>-0.192</c:v>
                </c:pt>
                <c:pt idx="21">
                  <c:v>-0.16900000000000001</c:v>
                </c:pt>
                <c:pt idx="22">
                  <c:v>-0.18</c:v>
                </c:pt>
                <c:pt idx="23">
                  <c:v>-0.17699999999999999</c:v>
                </c:pt>
                <c:pt idx="24">
                  <c:v>-0.21199999999999999</c:v>
                </c:pt>
                <c:pt idx="25">
                  <c:v>-0.184</c:v>
                </c:pt>
                <c:pt idx="26">
                  <c:v>-0.23799999999999999</c:v>
                </c:pt>
                <c:pt idx="27">
                  <c:v>-0.184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57-6848-8EDA-3A57862E4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ax val="30"/>
          <c:min val="-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48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1"/>
        <c:crossBetween val="midCat"/>
        <c:majorUnit val="10"/>
      </c:valAx>
      <c:valAx>
        <c:axId val="781194815"/>
        <c:scaling>
          <c:orientation val="minMax"/>
          <c:min val="-0.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48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40"/>
        <c:crossBetween val="midCat"/>
        <c:majorUnit val="0.1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ETH 1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standards!$K$2:$K$28</c:f>
              <c:numCache>
                <c:formatCode>0.000</c:formatCode>
                <c:ptCount val="27"/>
                <c:pt idx="0">
                  <c:v>31.533999999999999</c:v>
                </c:pt>
                <c:pt idx="1">
                  <c:v>30.969000000000001</c:v>
                </c:pt>
                <c:pt idx="2">
                  <c:v>30.649000000000001</c:v>
                </c:pt>
                <c:pt idx="3">
                  <c:v>30.652999999999999</c:v>
                </c:pt>
                <c:pt idx="4">
                  <c:v>35.279000000000003</c:v>
                </c:pt>
                <c:pt idx="5">
                  <c:v>32.762</c:v>
                </c:pt>
                <c:pt idx="6">
                  <c:v>32.905000000000001</c:v>
                </c:pt>
                <c:pt idx="7">
                  <c:v>33.994</c:v>
                </c:pt>
                <c:pt idx="8">
                  <c:v>32.472999999999999</c:v>
                </c:pt>
                <c:pt idx="9">
                  <c:v>48.243000000000002</c:v>
                </c:pt>
                <c:pt idx="10">
                  <c:v>42.771999999999998</c:v>
                </c:pt>
                <c:pt idx="11">
                  <c:v>48.313000000000002</c:v>
                </c:pt>
                <c:pt idx="12">
                  <c:v>32.728999999999999</c:v>
                </c:pt>
                <c:pt idx="13">
                  <c:v>39.305999999999997</c:v>
                </c:pt>
                <c:pt idx="14">
                  <c:v>32.387999999999998</c:v>
                </c:pt>
                <c:pt idx="15">
                  <c:v>37.167000000000002</c:v>
                </c:pt>
                <c:pt idx="16">
                  <c:v>36.533999999999999</c:v>
                </c:pt>
                <c:pt idx="17">
                  <c:v>35.215000000000003</c:v>
                </c:pt>
                <c:pt idx="18">
                  <c:v>36.478999999999999</c:v>
                </c:pt>
                <c:pt idx="19">
                  <c:v>37.631999999999998</c:v>
                </c:pt>
                <c:pt idx="20">
                  <c:v>37.500999999999998</c:v>
                </c:pt>
                <c:pt idx="21">
                  <c:v>35.103000000000002</c:v>
                </c:pt>
                <c:pt idx="22">
                  <c:v>35.076000000000001</c:v>
                </c:pt>
                <c:pt idx="23">
                  <c:v>36.173000000000002</c:v>
                </c:pt>
                <c:pt idx="24">
                  <c:v>36.658999999999999</c:v>
                </c:pt>
                <c:pt idx="25">
                  <c:v>32.875</c:v>
                </c:pt>
                <c:pt idx="26">
                  <c:v>35.095999999999997</c:v>
                </c:pt>
              </c:numCache>
            </c:numRef>
          </c:xVal>
          <c:yVal>
            <c:numRef>
              <c:f>standards!$Q$2:$Q$28</c:f>
              <c:numCache>
                <c:formatCode>0.000</c:formatCode>
                <c:ptCount val="27"/>
                <c:pt idx="0">
                  <c:v>1.8720000000000001</c:v>
                </c:pt>
                <c:pt idx="1">
                  <c:v>1.371</c:v>
                </c:pt>
                <c:pt idx="2">
                  <c:v>1.008</c:v>
                </c:pt>
                <c:pt idx="3">
                  <c:v>1.109</c:v>
                </c:pt>
                <c:pt idx="4">
                  <c:v>5.5640000000000001</c:v>
                </c:pt>
                <c:pt idx="5">
                  <c:v>2.9470000000000001</c:v>
                </c:pt>
                <c:pt idx="6">
                  <c:v>3.1989999999999998</c:v>
                </c:pt>
                <c:pt idx="7">
                  <c:v>4.55</c:v>
                </c:pt>
                <c:pt idx="8">
                  <c:v>2.6320000000000001</c:v>
                </c:pt>
                <c:pt idx="9">
                  <c:v>18.132000000000001</c:v>
                </c:pt>
                <c:pt idx="10">
                  <c:v>12.861000000000001</c:v>
                </c:pt>
                <c:pt idx="11">
                  <c:v>18.099</c:v>
                </c:pt>
                <c:pt idx="12">
                  <c:v>3.0139999999999998</c:v>
                </c:pt>
                <c:pt idx="13">
                  <c:v>9.3689999999999998</c:v>
                </c:pt>
                <c:pt idx="14">
                  <c:v>2.7040000000000002</c:v>
                </c:pt>
                <c:pt idx="15">
                  <c:v>7.258</c:v>
                </c:pt>
                <c:pt idx="16">
                  <c:v>6.6280000000000001</c:v>
                </c:pt>
                <c:pt idx="17">
                  <c:v>5.63</c:v>
                </c:pt>
                <c:pt idx="18">
                  <c:v>6.57</c:v>
                </c:pt>
                <c:pt idx="19">
                  <c:v>7.6319999999999997</c:v>
                </c:pt>
                <c:pt idx="20">
                  <c:v>7.6790000000000003</c:v>
                </c:pt>
                <c:pt idx="21">
                  <c:v>5.28</c:v>
                </c:pt>
                <c:pt idx="22">
                  <c:v>5.12</c:v>
                </c:pt>
                <c:pt idx="23">
                  <c:v>6.12</c:v>
                </c:pt>
                <c:pt idx="24">
                  <c:v>6.6139999999999999</c:v>
                </c:pt>
                <c:pt idx="25">
                  <c:v>3.016</c:v>
                </c:pt>
                <c:pt idx="26">
                  <c:v>5.18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4-1D49-940B-C50820CF6E9D}"/>
            </c:ext>
          </c:extLst>
        </c:ser>
        <c:ser>
          <c:idx val="2"/>
          <c:order val="1"/>
          <c:tx>
            <c:v>ETH 2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</c:spPr>
          </c:marker>
          <c:xVal>
            <c:numRef>
              <c:f>standards!$K$29:$K$56</c:f>
              <c:numCache>
                <c:formatCode>0.000</c:formatCode>
                <c:ptCount val="28"/>
                <c:pt idx="0">
                  <c:v>-10.09</c:v>
                </c:pt>
                <c:pt idx="1">
                  <c:v>-9.7989999999999995</c:v>
                </c:pt>
                <c:pt idx="2">
                  <c:v>-10.722</c:v>
                </c:pt>
                <c:pt idx="3">
                  <c:v>-10.738</c:v>
                </c:pt>
                <c:pt idx="4">
                  <c:v>-7.3049999999999997</c:v>
                </c:pt>
                <c:pt idx="5">
                  <c:v>-11.494</c:v>
                </c:pt>
                <c:pt idx="6">
                  <c:v>-7.8390000000000004</c:v>
                </c:pt>
                <c:pt idx="7">
                  <c:v>-8.8889999999999993</c:v>
                </c:pt>
                <c:pt idx="8">
                  <c:v>-13.869</c:v>
                </c:pt>
                <c:pt idx="9">
                  <c:v>-3.8410000000000002</c:v>
                </c:pt>
                <c:pt idx="10">
                  <c:v>-6.29</c:v>
                </c:pt>
                <c:pt idx="11">
                  <c:v>1.633</c:v>
                </c:pt>
                <c:pt idx="12">
                  <c:v>-4.38</c:v>
                </c:pt>
                <c:pt idx="13">
                  <c:v>-6.6130000000000004</c:v>
                </c:pt>
                <c:pt idx="14">
                  <c:v>-9.4149999999999991</c:v>
                </c:pt>
                <c:pt idx="15">
                  <c:v>-6.6920000000000002</c:v>
                </c:pt>
                <c:pt idx="16">
                  <c:v>-9.2270000000000003</c:v>
                </c:pt>
                <c:pt idx="17">
                  <c:v>-9.4120000000000008</c:v>
                </c:pt>
                <c:pt idx="18">
                  <c:v>-10.82</c:v>
                </c:pt>
                <c:pt idx="19">
                  <c:v>-10.683</c:v>
                </c:pt>
                <c:pt idx="20">
                  <c:v>-11.364000000000001</c:v>
                </c:pt>
                <c:pt idx="21">
                  <c:v>-10.079000000000001</c:v>
                </c:pt>
                <c:pt idx="22">
                  <c:v>-9.9280000000000008</c:v>
                </c:pt>
                <c:pt idx="23">
                  <c:v>-9.2249999999999996</c:v>
                </c:pt>
                <c:pt idx="24">
                  <c:v>-8.4489999999999998</c:v>
                </c:pt>
                <c:pt idx="25">
                  <c:v>-10.756</c:v>
                </c:pt>
                <c:pt idx="26">
                  <c:v>-11.202</c:v>
                </c:pt>
                <c:pt idx="27">
                  <c:v>-11.343</c:v>
                </c:pt>
              </c:numCache>
            </c:numRef>
          </c:xVal>
          <c:yVal>
            <c:numRef>
              <c:f>standards!$Q$29:$Q$56</c:f>
              <c:numCache>
                <c:formatCode>0.000</c:formatCode>
                <c:ptCount val="28"/>
                <c:pt idx="0">
                  <c:v>6.1559999999999997</c:v>
                </c:pt>
                <c:pt idx="1">
                  <c:v>6.39</c:v>
                </c:pt>
                <c:pt idx="2">
                  <c:v>5.585</c:v>
                </c:pt>
                <c:pt idx="3">
                  <c:v>5.62</c:v>
                </c:pt>
                <c:pt idx="4">
                  <c:v>8.8810000000000002</c:v>
                </c:pt>
                <c:pt idx="5">
                  <c:v>4.6399999999999997</c:v>
                </c:pt>
                <c:pt idx="6">
                  <c:v>8.5489999999999995</c:v>
                </c:pt>
                <c:pt idx="7">
                  <c:v>7.1840000000000002</c:v>
                </c:pt>
                <c:pt idx="8">
                  <c:v>1.7709999999999999</c:v>
                </c:pt>
                <c:pt idx="9">
                  <c:v>12.244</c:v>
                </c:pt>
                <c:pt idx="10">
                  <c:v>10.034000000000001</c:v>
                </c:pt>
                <c:pt idx="11">
                  <c:v>17.97</c:v>
                </c:pt>
                <c:pt idx="12">
                  <c:v>11.752000000000001</c:v>
                </c:pt>
                <c:pt idx="13">
                  <c:v>9.7409999999999997</c:v>
                </c:pt>
                <c:pt idx="14">
                  <c:v>6.8609999999999998</c:v>
                </c:pt>
                <c:pt idx="15">
                  <c:v>9.49</c:v>
                </c:pt>
                <c:pt idx="16">
                  <c:v>6.8</c:v>
                </c:pt>
                <c:pt idx="17">
                  <c:v>6.8449999999999998</c:v>
                </c:pt>
                <c:pt idx="18">
                  <c:v>5.2720000000000002</c:v>
                </c:pt>
                <c:pt idx="19">
                  <c:v>5.33</c:v>
                </c:pt>
                <c:pt idx="20">
                  <c:v>4.49</c:v>
                </c:pt>
                <c:pt idx="21">
                  <c:v>5.6310000000000002</c:v>
                </c:pt>
                <c:pt idx="22">
                  <c:v>6.1059999999999999</c:v>
                </c:pt>
                <c:pt idx="23">
                  <c:v>6.6020000000000003</c:v>
                </c:pt>
                <c:pt idx="24">
                  <c:v>7.2960000000000003</c:v>
                </c:pt>
                <c:pt idx="25">
                  <c:v>5.218</c:v>
                </c:pt>
                <c:pt idx="26">
                  <c:v>4.68</c:v>
                </c:pt>
                <c:pt idx="27">
                  <c:v>4.8659999999999997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4-1D49-940B-C50820CF6E9D}"/>
            </c:ext>
          </c:extLst>
        </c:ser>
        <c:ser>
          <c:idx val="0"/>
          <c:order val="2"/>
          <c:tx>
            <c:v>all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38100"/>
            </c:spPr>
            <c:trendlineType val="linear"/>
            <c:dispRSqr val="0"/>
            <c:dispEq val="0"/>
          </c:trendline>
          <c:xVal>
            <c:numRef>
              <c:f>standards!$K$2:$K$56</c:f>
              <c:numCache>
                <c:formatCode>0.000</c:formatCode>
                <c:ptCount val="55"/>
                <c:pt idx="0">
                  <c:v>31.533999999999999</c:v>
                </c:pt>
                <c:pt idx="1">
                  <c:v>30.969000000000001</c:v>
                </c:pt>
                <c:pt idx="2">
                  <c:v>30.649000000000001</c:v>
                </c:pt>
                <c:pt idx="3">
                  <c:v>30.652999999999999</c:v>
                </c:pt>
                <c:pt idx="4">
                  <c:v>35.279000000000003</c:v>
                </c:pt>
                <c:pt idx="5">
                  <c:v>32.762</c:v>
                </c:pt>
                <c:pt idx="6">
                  <c:v>32.905000000000001</c:v>
                </c:pt>
                <c:pt idx="7">
                  <c:v>33.994</c:v>
                </c:pt>
                <c:pt idx="8">
                  <c:v>32.472999999999999</c:v>
                </c:pt>
                <c:pt idx="9">
                  <c:v>48.243000000000002</c:v>
                </c:pt>
                <c:pt idx="10">
                  <c:v>42.771999999999998</c:v>
                </c:pt>
                <c:pt idx="11">
                  <c:v>48.313000000000002</c:v>
                </c:pt>
                <c:pt idx="12">
                  <c:v>32.728999999999999</c:v>
                </c:pt>
                <c:pt idx="13">
                  <c:v>39.305999999999997</c:v>
                </c:pt>
                <c:pt idx="14">
                  <c:v>32.387999999999998</c:v>
                </c:pt>
                <c:pt idx="15">
                  <c:v>37.167000000000002</c:v>
                </c:pt>
                <c:pt idx="16">
                  <c:v>36.533999999999999</c:v>
                </c:pt>
                <c:pt idx="17">
                  <c:v>35.215000000000003</c:v>
                </c:pt>
                <c:pt idx="18">
                  <c:v>36.478999999999999</c:v>
                </c:pt>
                <c:pt idx="19">
                  <c:v>37.631999999999998</c:v>
                </c:pt>
                <c:pt idx="20">
                  <c:v>37.500999999999998</c:v>
                </c:pt>
                <c:pt idx="21">
                  <c:v>35.103000000000002</c:v>
                </c:pt>
                <c:pt idx="22">
                  <c:v>35.076000000000001</c:v>
                </c:pt>
                <c:pt idx="23">
                  <c:v>36.173000000000002</c:v>
                </c:pt>
                <c:pt idx="24">
                  <c:v>36.658999999999999</c:v>
                </c:pt>
                <c:pt idx="25">
                  <c:v>32.875</c:v>
                </c:pt>
                <c:pt idx="26">
                  <c:v>35.095999999999997</c:v>
                </c:pt>
                <c:pt idx="27">
                  <c:v>-10.09</c:v>
                </c:pt>
                <c:pt idx="28">
                  <c:v>-9.7989999999999995</c:v>
                </c:pt>
                <c:pt idx="29">
                  <c:v>-10.722</c:v>
                </c:pt>
                <c:pt idx="30">
                  <c:v>-10.738</c:v>
                </c:pt>
                <c:pt idx="31">
                  <c:v>-7.3049999999999997</c:v>
                </c:pt>
                <c:pt idx="32">
                  <c:v>-11.494</c:v>
                </c:pt>
                <c:pt idx="33">
                  <c:v>-7.8390000000000004</c:v>
                </c:pt>
                <c:pt idx="34">
                  <c:v>-8.8889999999999993</c:v>
                </c:pt>
                <c:pt idx="35">
                  <c:v>-13.869</c:v>
                </c:pt>
                <c:pt idx="36">
                  <c:v>-3.8410000000000002</c:v>
                </c:pt>
                <c:pt idx="37">
                  <c:v>-6.29</c:v>
                </c:pt>
                <c:pt idx="38">
                  <c:v>1.633</c:v>
                </c:pt>
                <c:pt idx="39">
                  <c:v>-4.38</c:v>
                </c:pt>
                <c:pt idx="40">
                  <c:v>-6.6130000000000004</c:v>
                </c:pt>
                <c:pt idx="41">
                  <c:v>-9.4149999999999991</c:v>
                </c:pt>
                <c:pt idx="42">
                  <c:v>-6.6920000000000002</c:v>
                </c:pt>
                <c:pt idx="43">
                  <c:v>-9.2270000000000003</c:v>
                </c:pt>
                <c:pt idx="44">
                  <c:v>-9.4120000000000008</c:v>
                </c:pt>
                <c:pt idx="45">
                  <c:v>-10.82</c:v>
                </c:pt>
                <c:pt idx="46">
                  <c:v>-10.683</c:v>
                </c:pt>
                <c:pt idx="47">
                  <c:v>-11.364000000000001</c:v>
                </c:pt>
                <c:pt idx="48">
                  <c:v>-10.079000000000001</c:v>
                </c:pt>
                <c:pt idx="49">
                  <c:v>-9.9280000000000008</c:v>
                </c:pt>
                <c:pt idx="50">
                  <c:v>-9.2249999999999996</c:v>
                </c:pt>
                <c:pt idx="51">
                  <c:v>-8.4489999999999998</c:v>
                </c:pt>
                <c:pt idx="52">
                  <c:v>-10.756</c:v>
                </c:pt>
                <c:pt idx="53">
                  <c:v>-11.202</c:v>
                </c:pt>
                <c:pt idx="54">
                  <c:v>-11.343</c:v>
                </c:pt>
              </c:numCache>
            </c:numRef>
          </c:xVal>
          <c:yVal>
            <c:numRef>
              <c:f>standards!$Q$2:$Q$56</c:f>
              <c:numCache>
                <c:formatCode>0.000</c:formatCode>
                <c:ptCount val="55"/>
                <c:pt idx="0">
                  <c:v>1.8720000000000001</c:v>
                </c:pt>
                <c:pt idx="1">
                  <c:v>1.371</c:v>
                </c:pt>
                <c:pt idx="2">
                  <c:v>1.008</c:v>
                </c:pt>
                <c:pt idx="3">
                  <c:v>1.109</c:v>
                </c:pt>
                <c:pt idx="4">
                  <c:v>5.5640000000000001</c:v>
                </c:pt>
                <c:pt idx="5">
                  <c:v>2.9470000000000001</c:v>
                </c:pt>
                <c:pt idx="6">
                  <c:v>3.1989999999999998</c:v>
                </c:pt>
                <c:pt idx="7">
                  <c:v>4.55</c:v>
                </c:pt>
                <c:pt idx="8">
                  <c:v>2.6320000000000001</c:v>
                </c:pt>
                <c:pt idx="9">
                  <c:v>18.132000000000001</c:v>
                </c:pt>
                <c:pt idx="10">
                  <c:v>12.861000000000001</c:v>
                </c:pt>
                <c:pt idx="11">
                  <c:v>18.099</c:v>
                </c:pt>
                <c:pt idx="12">
                  <c:v>3.0139999999999998</c:v>
                </c:pt>
                <c:pt idx="13">
                  <c:v>9.3689999999999998</c:v>
                </c:pt>
                <c:pt idx="14">
                  <c:v>2.7040000000000002</c:v>
                </c:pt>
                <c:pt idx="15">
                  <c:v>7.258</c:v>
                </c:pt>
                <c:pt idx="16">
                  <c:v>6.6280000000000001</c:v>
                </c:pt>
                <c:pt idx="17">
                  <c:v>5.63</c:v>
                </c:pt>
                <c:pt idx="18">
                  <c:v>6.57</c:v>
                </c:pt>
                <c:pt idx="19">
                  <c:v>7.6319999999999997</c:v>
                </c:pt>
                <c:pt idx="20">
                  <c:v>7.6790000000000003</c:v>
                </c:pt>
                <c:pt idx="21">
                  <c:v>5.28</c:v>
                </c:pt>
                <c:pt idx="22">
                  <c:v>5.12</c:v>
                </c:pt>
                <c:pt idx="23">
                  <c:v>6.12</c:v>
                </c:pt>
                <c:pt idx="24">
                  <c:v>6.6139999999999999</c:v>
                </c:pt>
                <c:pt idx="25">
                  <c:v>3.016</c:v>
                </c:pt>
                <c:pt idx="26">
                  <c:v>5.18</c:v>
                </c:pt>
                <c:pt idx="27">
                  <c:v>6.1559999999999997</c:v>
                </c:pt>
                <c:pt idx="28">
                  <c:v>6.39</c:v>
                </c:pt>
                <c:pt idx="29">
                  <c:v>5.585</c:v>
                </c:pt>
                <c:pt idx="30">
                  <c:v>5.62</c:v>
                </c:pt>
                <c:pt idx="31">
                  <c:v>8.8810000000000002</c:v>
                </c:pt>
                <c:pt idx="32">
                  <c:v>4.6399999999999997</c:v>
                </c:pt>
                <c:pt idx="33">
                  <c:v>8.5489999999999995</c:v>
                </c:pt>
                <c:pt idx="34">
                  <c:v>7.1840000000000002</c:v>
                </c:pt>
                <c:pt idx="35">
                  <c:v>1.7709999999999999</c:v>
                </c:pt>
                <c:pt idx="36">
                  <c:v>12.244</c:v>
                </c:pt>
                <c:pt idx="37">
                  <c:v>10.034000000000001</c:v>
                </c:pt>
                <c:pt idx="38">
                  <c:v>17.97</c:v>
                </c:pt>
                <c:pt idx="39">
                  <c:v>11.752000000000001</c:v>
                </c:pt>
                <c:pt idx="40">
                  <c:v>9.7409999999999997</c:v>
                </c:pt>
                <c:pt idx="41">
                  <c:v>6.8609999999999998</c:v>
                </c:pt>
                <c:pt idx="42">
                  <c:v>9.49</c:v>
                </c:pt>
                <c:pt idx="43">
                  <c:v>6.8</c:v>
                </c:pt>
                <c:pt idx="44">
                  <c:v>6.8449999999999998</c:v>
                </c:pt>
                <c:pt idx="45">
                  <c:v>5.2720000000000002</c:v>
                </c:pt>
                <c:pt idx="46">
                  <c:v>5.33</c:v>
                </c:pt>
                <c:pt idx="47">
                  <c:v>4.49</c:v>
                </c:pt>
                <c:pt idx="48">
                  <c:v>5.6310000000000002</c:v>
                </c:pt>
                <c:pt idx="49">
                  <c:v>6.1059999999999999</c:v>
                </c:pt>
                <c:pt idx="50">
                  <c:v>6.6020000000000003</c:v>
                </c:pt>
                <c:pt idx="51">
                  <c:v>7.2960000000000003</c:v>
                </c:pt>
                <c:pt idx="52">
                  <c:v>5.218</c:v>
                </c:pt>
                <c:pt idx="53">
                  <c:v>4.68</c:v>
                </c:pt>
                <c:pt idx="54">
                  <c:v>4.8659999999999997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94-1D49-940B-C50820CF6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ax val="40"/>
          <c:min val="-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6"/>
        <c:crossBetween val="midCat"/>
        <c:majorUnit val="20"/>
      </c:valAx>
      <c:valAx>
        <c:axId val="781194815"/>
        <c:scaling>
          <c:orientation val="minMax"/>
          <c:max val="12"/>
          <c:min val="-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40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ETH 1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standards!$I$2:$I$28</c:f>
              <c:numCache>
                <c:formatCode>0.000</c:formatCode>
                <c:ptCount val="27"/>
                <c:pt idx="0">
                  <c:v>22.806000000000001</c:v>
                </c:pt>
                <c:pt idx="1">
                  <c:v>22.704999999999998</c:v>
                </c:pt>
                <c:pt idx="2">
                  <c:v>22.800999999999998</c:v>
                </c:pt>
                <c:pt idx="3">
                  <c:v>22.626999999999999</c:v>
                </c:pt>
                <c:pt idx="4">
                  <c:v>22.788</c:v>
                </c:pt>
                <c:pt idx="5">
                  <c:v>22.911000000000001</c:v>
                </c:pt>
                <c:pt idx="6">
                  <c:v>22.835999999999999</c:v>
                </c:pt>
                <c:pt idx="7">
                  <c:v>22.533000000000001</c:v>
                </c:pt>
                <c:pt idx="8">
                  <c:v>23.016999999999999</c:v>
                </c:pt>
                <c:pt idx="9">
                  <c:v>22.834</c:v>
                </c:pt>
                <c:pt idx="10">
                  <c:v>22.795000000000002</c:v>
                </c:pt>
                <c:pt idx="11">
                  <c:v>22.917000000000002</c:v>
                </c:pt>
                <c:pt idx="12">
                  <c:v>22.93</c:v>
                </c:pt>
                <c:pt idx="13">
                  <c:v>22.792000000000002</c:v>
                </c:pt>
                <c:pt idx="14">
                  <c:v>22.81</c:v>
                </c:pt>
                <c:pt idx="15">
                  <c:v>22.942</c:v>
                </c:pt>
                <c:pt idx="16">
                  <c:v>22.893000000000001</c:v>
                </c:pt>
                <c:pt idx="17">
                  <c:v>22.712</c:v>
                </c:pt>
                <c:pt idx="18">
                  <c:v>22.946999999999999</c:v>
                </c:pt>
                <c:pt idx="19">
                  <c:v>22.986999999999998</c:v>
                </c:pt>
                <c:pt idx="20">
                  <c:v>22.866</c:v>
                </c:pt>
                <c:pt idx="21">
                  <c:v>22.83</c:v>
                </c:pt>
                <c:pt idx="22">
                  <c:v>23.02</c:v>
                </c:pt>
                <c:pt idx="23">
                  <c:v>23.041</c:v>
                </c:pt>
                <c:pt idx="24">
                  <c:v>23.076000000000001</c:v>
                </c:pt>
                <c:pt idx="25">
                  <c:v>22.895</c:v>
                </c:pt>
                <c:pt idx="26">
                  <c:v>22.975999999999999</c:v>
                </c:pt>
              </c:numCache>
            </c:numRef>
          </c:xVal>
          <c:yVal>
            <c:numRef>
              <c:f>standards!$O$2:$O$28</c:f>
              <c:numCache>
                <c:formatCode>0.000</c:formatCode>
                <c:ptCount val="27"/>
                <c:pt idx="0">
                  <c:v>-0.16500000000000001</c:v>
                </c:pt>
                <c:pt idx="1">
                  <c:v>-0.221</c:v>
                </c:pt>
                <c:pt idx="2">
                  <c:v>-0.17899999999999999</c:v>
                </c:pt>
                <c:pt idx="3">
                  <c:v>-0.248</c:v>
                </c:pt>
                <c:pt idx="4">
                  <c:v>-0.16500000000000001</c:v>
                </c:pt>
                <c:pt idx="5">
                  <c:v>-0.192</c:v>
                </c:pt>
                <c:pt idx="6">
                  <c:v>-0.14599999999999999</c:v>
                </c:pt>
                <c:pt idx="7">
                  <c:v>-0.20499999999999999</c:v>
                </c:pt>
                <c:pt idx="8">
                  <c:v>-0.19700000000000001</c:v>
                </c:pt>
                <c:pt idx="9">
                  <c:v>-0.151</c:v>
                </c:pt>
                <c:pt idx="10">
                  <c:v>-0.192</c:v>
                </c:pt>
                <c:pt idx="11">
                  <c:v>-0.13800000000000001</c:v>
                </c:pt>
                <c:pt idx="12">
                  <c:v>-0.112</c:v>
                </c:pt>
                <c:pt idx="13">
                  <c:v>-0.22800000000000001</c:v>
                </c:pt>
                <c:pt idx="14">
                  <c:v>-0.183</c:v>
                </c:pt>
                <c:pt idx="15">
                  <c:v>-0.121</c:v>
                </c:pt>
                <c:pt idx="16">
                  <c:v>-0.20100000000000001</c:v>
                </c:pt>
                <c:pt idx="17">
                  <c:v>-0.17100000000000001</c:v>
                </c:pt>
                <c:pt idx="18">
                  <c:v>-0.16400000000000001</c:v>
                </c:pt>
                <c:pt idx="19">
                  <c:v>-0.17100000000000001</c:v>
                </c:pt>
                <c:pt idx="20">
                  <c:v>-0.16</c:v>
                </c:pt>
                <c:pt idx="21">
                  <c:v>-0.20200000000000001</c:v>
                </c:pt>
                <c:pt idx="22">
                  <c:v>-0.152</c:v>
                </c:pt>
                <c:pt idx="23">
                  <c:v>-0.187</c:v>
                </c:pt>
                <c:pt idx="24">
                  <c:v>-0.19</c:v>
                </c:pt>
                <c:pt idx="25">
                  <c:v>-0.22700000000000001</c:v>
                </c:pt>
                <c:pt idx="26">
                  <c:v>-0.185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0D-244B-9A74-0CB532B72972}"/>
            </c:ext>
          </c:extLst>
        </c:ser>
        <c:ser>
          <c:idx val="2"/>
          <c:order val="1"/>
          <c:tx>
            <c:v>ETH 2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</c:spPr>
          </c:marker>
          <c:xVal>
            <c:numRef>
              <c:f>standards!$I$29:$I$56</c:f>
              <c:numCache>
                <c:formatCode>0.000</c:formatCode>
                <c:ptCount val="28"/>
                <c:pt idx="0">
                  <c:v>-10.692</c:v>
                </c:pt>
                <c:pt idx="1">
                  <c:v>-10.641</c:v>
                </c:pt>
                <c:pt idx="2">
                  <c:v>-10.792999999999999</c:v>
                </c:pt>
                <c:pt idx="3">
                  <c:v>-10.792999999999999</c:v>
                </c:pt>
                <c:pt idx="4">
                  <c:v>-10.571999999999999</c:v>
                </c:pt>
                <c:pt idx="5">
                  <c:v>-10.617000000000001</c:v>
                </c:pt>
                <c:pt idx="6">
                  <c:v>-10.718999999999999</c:v>
                </c:pt>
                <c:pt idx="7">
                  <c:v>-10.496</c:v>
                </c:pt>
                <c:pt idx="8">
                  <c:v>-10.175000000000001</c:v>
                </c:pt>
                <c:pt idx="9">
                  <c:v>-10.481999999999999</c:v>
                </c:pt>
                <c:pt idx="10">
                  <c:v>-10.69</c:v>
                </c:pt>
                <c:pt idx="11">
                  <c:v>-10.53</c:v>
                </c:pt>
                <c:pt idx="12">
                  <c:v>-10.536</c:v>
                </c:pt>
                <c:pt idx="13">
                  <c:v>-10.711</c:v>
                </c:pt>
                <c:pt idx="14">
                  <c:v>-10.711</c:v>
                </c:pt>
                <c:pt idx="15">
                  <c:v>-10.564</c:v>
                </c:pt>
                <c:pt idx="16">
                  <c:v>-10.411</c:v>
                </c:pt>
                <c:pt idx="17">
                  <c:v>-10.688000000000001</c:v>
                </c:pt>
                <c:pt idx="18">
                  <c:v>-10.577</c:v>
                </c:pt>
                <c:pt idx="19">
                  <c:v>-10.51</c:v>
                </c:pt>
                <c:pt idx="20">
                  <c:v>-10.398999999999999</c:v>
                </c:pt>
                <c:pt idx="21">
                  <c:v>-10.255000000000001</c:v>
                </c:pt>
                <c:pt idx="22">
                  <c:v>-10.52</c:v>
                </c:pt>
                <c:pt idx="23">
                  <c:v>-10.327</c:v>
                </c:pt>
                <c:pt idx="24">
                  <c:v>-10.266999999999999</c:v>
                </c:pt>
                <c:pt idx="25">
                  <c:v>-10.427</c:v>
                </c:pt>
                <c:pt idx="26">
                  <c:v>-10.476000000000001</c:v>
                </c:pt>
                <c:pt idx="27">
                  <c:v>-10.688000000000001</c:v>
                </c:pt>
              </c:numCache>
            </c:numRef>
          </c:xVal>
          <c:yVal>
            <c:numRef>
              <c:f>standards!$O$29:$O$56</c:f>
              <c:numCache>
                <c:formatCode>0.000</c:formatCode>
                <c:ptCount val="28"/>
                <c:pt idx="0">
                  <c:v>-0.19800000000000001</c:v>
                </c:pt>
                <c:pt idx="1">
                  <c:v>-0.185</c:v>
                </c:pt>
                <c:pt idx="2">
                  <c:v>-0.22800000000000001</c:v>
                </c:pt>
                <c:pt idx="3">
                  <c:v>-0.191</c:v>
                </c:pt>
                <c:pt idx="4">
                  <c:v>-0.17199999999999999</c:v>
                </c:pt>
                <c:pt idx="5">
                  <c:v>-0.19500000000000001</c:v>
                </c:pt>
                <c:pt idx="6">
                  <c:v>-0.125</c:v>
                </c:pt>
                <c:pt idx="7">
                  <c:v>-0.16200000000000001</c:v>
                </c:pt>
                <c:pt idx="8">
                  <c:v>-0.16600000000000001</c:v>
                </c:pt>
                <c:pt idx="9">
                  <c:v>-0.21299999999999999</c:v>
                </c:pt>
                <c:pt idx="10">
                  <c:v>-0.18</c:v>
                </c:pt>
                <c:pt idx="11">
                  <c:v>-0.14000000000000001</c:v>
                </c:pt>
                <c:pt idx="12">
                  <c:v>-0.17599999999999999</c:v>
                </c:pt>
                <c:pt idx="13">
                  <c:v>-0.17299999999999999</c:v>
                </c:pt>
                <c:pt idx="14">
                  <c:v>-0.17299999999999999</c:v>
                </c:pt>
                <c:pt idx="15">
                  <c:v>-0.151</c:v>
                </c:pt>
                <c:pt idx="16">
                  <c:v>-0.14199999999999999</c:v>
                </c:pt>
                <c:pt idx="17">
                  <c:v>-0.19700000000000001</c:v>
                </c:pt>
                <c:pt idx="18">
                  <c:v>-0.193</c:v>
                </c:pt>
                <c:pt idx="19">
                  <c:v>-0.16500000000000001</c:v>
                </c:pt>
                <c:pt idx="20">
                  <c:v>-0.192</c:v>
                </c:pt>
                <c:pt idx="21">
                  <c:v>-0.16900000000000001</c:v>
                </c:pt>
                <c:pt idx="22">
                  <c:v>-0.18</c:v>
                </c:pt>
                <c:pt idx="23">
                  <c:v>-0.17699999999999999</c:v>
                </c:pt>
                <c:pt idx="24">
                  <c:v>-0.21199999999999999</c:v>
                </c:pt>
                <c:pt idx="25">
                  <c:v>-0.184</c:v>
                </c:pt>
                <c:pt idx="26">
                  <c:v>-0.23799999999999999</c:v>
                </c:pt>
                <c:pt idx="27">
                  <c:v>-0.184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0D-244B-9A74-0CB532B72972}"/>
            </c:ext>
          </c:extLst>
        </c:ser>
        <c:ser>
          <c:idx val="0"/>
          <c:order val="2"/>
          <c:tx>
            <c:v>ETH 3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standards!$I$57:$I$82</c:f>
              <c:numCache>
                <c:formatCode>0.000</c:formatCode>
                <c:ptCount val="26"/>
                <c:pt idx="0">
                  <c:v>23.754999999999999</c:v>
                </c:pt>
                <c:pt idx="1">
                  <c:v>23.74</c:v>
                </c:pt>
                <c:pt idx="2">
                  <c:v>23.777000000000001</c:v>
                </c:pt>
                <c:pt idx="3">
                  <c:v>23.696999999999999</c:v>
                </c:pt>
                <c:pt idx="4">
                  <c:v>23.844999999999999</c:v>
                </c:pt>
                <c:pt idx="5">
                  <c:v>23.635000000000002</c:v>
                </c:pt>
                <c:pt idx="6">
                  <c:v>23.885999999999999</c:v>
                </c:pt>
                <c:pt idx="7">
                  <c:v>23.835999999999999</c:v>
                </c:pt>
                <c:pt idx="8">
                  <c:v>23.754999999999999</c:v>
                </c:pt>
                <c:pt idx="9">
                  <c:v>23.911999999999999</c:v>
                </c:pt>
                <c:pt idx="10">
                  <c:v>23.702000000000002</c:v>
                </c:pt>
                <c:pt idx="11">
                  <c:v>23.786000000000001</c:v>
                </c:pt>
                <c:pt idx="12">
                  <c:v>23.834</c:v>
                </c:pt>
                <c:pt idx="13">
                  <c:v>23.853000000000002</c:v>
                </c:pt>
                <c:pt idx="14">
                  <c:v>23.756</c:v>
                </c:pt>
                <c:pt idx="15">
                  <c:v>23.917999999999999</c:v>
                </c:pt>
                <c:pt idx="16">
                  <c:v>23.584</c:v>
                </c:pt>
                <c:pt idx="17">
                  <c:v>23.745999999999999</c:v>
                </c:pt>
                <c:pt idx="18">
                  <c:v>23.853999999999999</c:v>
                </c:pt>
                <c:pt idx="19">
                  <c:v>23.766999999999999</c:v>
                </c:pt>
                <c:pt idx="20">
                  <c:v>23.728000000000002</c:v>
                </c:pt>
                <c:pt idx="21">
                  <c:v>23.808</c:v>
                </c:pt>
                <c:pt idx="22">
                  <c:v>23.835999999999999</c:v>
                </c:pt>
                <c:pt idx="23">
                  <c:v>23.878</c:v>
                </c:pt>
                <c:pt idx="24">
                  <c:v>23.835000000000001</c:v>
                </c:pt>
                <c:pt idx="25">
                  <c:v>23.782</c:v>
                </c:pt>
              </c:numCache>
            </c:numRef>
          </c:xVal>
          <c:yVal>
            <c:numRef>
              <c:f>standards!$O$57:$O$82</c:f>
              <c:numCache>
                <c:formatCode>0.000</c:formatCode>
                <c:ptCount val="26"/>
                <c:pt idx="0">
                  <c:v>-5.0000000000000001E-3</c:v>
                </c:pt>
                <c:pt idx="1">
                  <c:v>-4.8000000000000001E-2</c:v>
                </c:pt>
                <c:pt idx="2">
                  <c:v>-3.9E-2</c:v>
                </c:pt>
                <c:pt idx="3">
                  <c:v>2.4E-2</c:v>
                </c:pt>
                <c:pt idx="4">
                  <c:v>-0.02</c:v>
                </c:pt>
                <c:pt idx="5">
                  <c:v>1.0999999999999999E-2</c:v>
                </c:pt>
                <c:pt idx="6">
                  <c:v>-5.0000000000000001E-3</c:v>
                </c:pt>
                <c:pt idx="7">
                  <c:v>1.4999999999999999E-2</c:v>
                </c:pt>
                <c:pt idx="8">
                  <c:v>3.5000000000000003E-2</c:v>
                </c:pt>
                <c:pt idx="9">
                  <c:v>1.7999999999999999E-2</c:v>
                </c:pt>
                <c:pt idx="10">
                  <c:v>-5.7000000000000002E-2</c:v>
                </c:pt>
                <c:pt idx="11">
                  <c:v>-2.1000000000000001E-2</c:v>
                </c:pt>
                <c:pt idx="12">
                  <c:v>-2.5999999999999999E-2</c:v>
                </c:pt>
                <c:pt idx="13">
                  <c:v>2.3E-2</c:v>
                </c:pt>
                <c:pt idx="14">
                  <c:v>-4.8000000000000001E-2</c:v>
                </c:pt>
                <c:pt idx="15">
                  <c:v>0.01</c:v>
                </c:pt>
                <c:pt idx="16">
                  <c:v>-1.2999999999999999E-2</c:v>
                </c:pt>
                <c:pt idx="17">
                  <c:v>4.0000000000000001E-3</c:v>
                </c:pt>
                <c:pt idx="18">
                  <c:v>-6.0000000000000001E-3</c:v>
                </c:pt>
                <c:pt idx="19">
                  <c:v>-5.0000000000000001E-3</c:v>
                </c:pt>
                <c:pt idx="20">
                  <c:v>-4.8000000000000001E-2</c:v>
                </c:pt>
                <c:pt idx="21">
                  <c:v>-2.4E-2</c:v>
                </c:pt>
                <c:pt idx="22">
                  <c:v>-5.8999999999999997E-2</c:v>
                </c:pt>
                <c:pt idx="23">
                  <c:v>1.2E-2</c:v>
                </c:pt>
                <c:pt idx="24">
                  <c:v>-6.0000000000000001E-3</c:v>
                </c:pt>
                <c:pt idx="25">
                  <c:v>-8.2000000000000003E-2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0D-244B-9A74-0CB532B72972}"/>
            </c:ext>
          </c:extLst>
        </c:ser>
        <c:ser>
          <c:idx val="3"/>
          <c:order val="3"/>
          <c:tx>
            <c:v>25 °C</c:v>
          </c:tx>
          <c:spPr>
            <a:ln w="19050">
              <a:noFill/>
            </a:ln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'equilibrium gases'!$I$24:$I$39</c:f>
              <c:numCache>
                <c:formatCode>0.000</c:formatCode>
                <c:ptCount val="16"/>
                <c:pt idx="0">
                  <c:v>-6.6749999999999998</c:v>
                </c:pt>
                <c:pt idx="1">
                  <c:v>-6.4379999999999997</c:v>
                </c:pt>
                <c:pt idx="2">
                  <c:v>71.644999999999996</c:v>
                </c:pt>
                <c:pt idx="3">
                  <c:v>17.251000000000001</c:v>
                </c:pt>
                <c:pt idx="4">
                  <c:v>34.369</c:v>
                </c:pt>
                <c:pt idx="5">
                  <c:v>-6.9169999999999998</c:v>
                </c:pt>
                <c:pt idx="6">
                  <c:v>18.257999999999999</c:v>
                </c:pt>
                <c:pt idx="7">
                  <c:v>73.174999999999997</c:v>
                </c:pt>
                <c:pt idx="8">
                  <c:v>-6.8959999999999999</c:v>
                </c:pt>
                <c:pt idx="9">
                  <c:v>15.736000000000001</c:v>
                </c:pt>
                <c:pt idx="10">
                  <c:v>74.665000000000006</c:v>
                </c:pt>
                <c:pt idx="11">
                  <c:v>74.62</c:v>
                </c:pt>
                <c:pt idx="12">
                  <c:v>-6.931</c:v>
                </c:pt>
                <c:pt idx="13">
                  <c:v>16.571999999999999</c:v>
                </c:pt>
                <c:pt idx="14">
                  <c:v>74.34</c:v>
                </c:pt>
                <c:pt idx="15">
                  <c:v>-6.383</c:v>
                </c:pt>
              </c:numCache>
            </c:numRef>
          </c:xVal>
          <c:yVal>
            <c:numRef>
              <c:f>'equilibrium gases'!$O$24:$O$39</c:f>
              <c:numCache>
                <c:formatCode>0.000</c:formatCode>
                <c:ptCount val="16"/>
                <c:pt idx="0">
                  <c:v>2.5000000000000001E-2</c:v>
                </c:pt>
                <c:pt idx="1">
                  <c:v>3.9E-2</c:v>
                </c:pt>
                <c:pt idx="2">
                  <c:v>1.2999999999999999E-2</c:v>
                </c:pt>
                <c:pt idx="3">
                  <c:v>8.9999999999999993E-3</c:v>
                </c:pt>
                <c:pt idx="4">
                  <c:v>0.04</c:v>
                </c:pt>
                <c:pt idx="5">
                  <c:v>5.0000000000000001E-3</c:v>
                </c:pt>
                <c:pt idx="6">
                  <c:v>7.4999999999999997E-2</c:v>
                </c:pt>
                <c:pt idx="7">
                  <c:v>1E-3</c:v>
                </c:pt>
                <c:pt idx="8">
                  <c:v>5.1999999999999998E-2</c:v>
                </c:pt>
                <c:pt idx="9">
                  <c:v>3.3000000000000002E-2</c:v>
                </c:pt>
                <c:pt idx="10">
                  <c:v>1.2999999999999999E-2</c:v>
                </c:pt>
                <c:pt idx="11">
                  <c:v>4.3999999999999997E-2</c:v>
                </c:pt>
                <c:pt idx="12">
                  <c:v>8.9999999999999993E-3</c:v>
                </c:pt>
                <c:pt idx="13">
                  <c:v>4.2000000000000003E-2</c:v>
                </c:pt>
                <c:pt idx="14">
                  <c:v>1.4999999999999999E-2</c:v>
                </c:pt>
                <c:pt idx="15">
                  <c:v>4.8000000000000001E-2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0D-244B-9A74-0CB532B72972}"/>
            </c:ext>
          </c:extLst>
        </c:ser>
        <c:ser>
          <c:idx val="4"/>
          <c:order val="4"/>
          <c:tx>
            <c:v>1000 °C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'equilibrium gases'!$I$2:$I$23</c:f>
              <c:numCache>
                <c:formatCode>0.000</c:formatCode>
                <c:ptCount val="22"/>
                <c:pt idx="0">
                  <c:v>-13.167</c:v>
                </c:pt>
                <c:pt idx="1">
                  <c:v>-1.4650000000000001</c:v>
                </c:pt>
                <c:pt idx="2">
                  <c:v>24.286999999999999</c:v>
                </c:pt>
                <c:pt idx="3">
                  <c:v>-18.689</c:v>
                </c:pt>
                <c:pt idx="4">
                  <c:v>-3.4119999999999999</c:v>
                </c:pt>
                <c:pt idx="5">
                  <c:v>22.356000000000002</c:v>
                </c:pt>
                <c:pt idx="6">
                  <c:v>-17.954000000000001</c:v>
                </c:pt>
                <c:pt idx="7">
                  <c:v>-3.6909999999999998</c:v>
                </c:pt>
                <c:pt idx="8">
                  <c:v>20.856000000000002</c:v>
                </c:pt>
                <c:pt idx="9">
                  <c:v>-14.135999999999999</c:v>
                </c:pt>
                <c:pt idx="10">
                  <c:v>-3.31</c:v>
                </c:pt>
                <c:pt idx="11">
                  <c:v>22.306000000000001</c:v>
                </c:pt>
                <c:pt idx="12">
                  <c:v>-13.349</c:v>
                </c:pt>
                <c:pt idx="13">
                  <c:v>-4.0640000000000001</c:v>
                </c:pt>
                <c:pt idx="14">
                  <c:v>20.172000000000001</c:v>
                </c:pt>
                <c:pt idx="15">
                  <c:v>-15.789</c:v>
                </c:pt>
                <c:pt idx="16">
                  <c:v>-3.4820000000000002</c:v>
                </c:pt>
                <c:pt idx="17">
                  <c:v>21.978999999999999</c:v>
                </c:pt>
                <c:pt idx="18">
                  <c:v>-16.515000000000001</c:v>
                </c:pt>
                <c:pt idx="19">
                  <c:v>-3.1469999999999998</c:v>
                </c:pt>
                <c:pt idx="20">
                  <c:v>21.314</c:v>
                </c:pt>
                <c:pt idx="21">
                  <c:v>-16.646999999999998</c:v>
                </c:pt>
              </c:numCache>
            </c:numRef>
          </c:xVal>
          <c:yVal>
            <c:numRef>
              <c:f>'equilibrium gases'!$O$2:$O$23</c:f>
              <c:numCache>
                <c:formatCode>0.000</c:formatCode>
                <c:ptCount val="22"/>
                <c:pt idx="0">
                  <c:v>-0.26700000000000002</c:v>
                </c:pt>
                <c:pt idx="1">
                  <c:v>-0.36299999999999999</c:v>
                </c:pt>
                <c:pt idx="2">
                  <c:v>-0.34799999999999998</c:v>
                </c:pt>
                <c:pt idx="3">
                  <c:v>-0.29699999999999999</c:v>
                </c:pt>
                <c:pt idx="4">
                  <c:v>-0.32900000000000001</c:v>
                </c:pt>
                <c:pt idx="5">
                  <c:v>-0.32700000000000001</c:v>
                </c:pt>
                <c:pt idx="6">
                  <c:v>-0.27100000000000002</c:v>
                </c:pt>
                <c:pt idx="7">
                  <c:v>-0.26300000000000001</c:v>
                </c:pt>
                <c:pt idx="8">
                  <c:v>-0.246</c:v>
                </c:pt>
                <c:pt idx="9">
                  <c:v>-0.26500000000000001</c:v>
                </c:pt>
                <c:pt idx="10">
                  <c:v>-0.27600000000000002</c:v>
                </c:pt>
                <c:pt idx="11">
                  <c:v>-0.34399999999999997</c:v>
                </c:pt>
                <c:pt idx="12">
                  <c:v>-0.28399999999999997</c:v>
                </c:pt>
                <c:pt idx="13">
                  <c:v>-0.308</c:v>
                </c:pt>
                <c:pt idx="14">
                  <c:v>-0.312</c:v>
                </c:pt>
                <c:pt idx="15">
                  <c:v>-0.311</c:v>
                </c:pt>
                <c:pt idx="16">
                  <c:v>-0.32600000000000001</c:v>
                </c:pt>
                <c:pt idx="17">
                  <c:v>-0.317</c:v>
                </c:pt>
                <c:pt idx="18">
                  <c:v>-0.33600000000000002</c:v>
                </c:pt>
                <c:pt idx="19">
                  <c:v>-0.32700000000000001</c:v>
                </c:pt>
                <c:pt idx="20">
                  <c:v>-0.311</c:v>
                </c:pt>
                <c:pt idx="21">
                  <c:v>-0.34200000000000003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0D-244B-9A74-0CB532B72972}"/>
            </c:ext>
          </c:extLst>
        </c:ser>
        <c:ser>
          <c:idx val="5"/>
          <c:order val="5"/>
          <c:tx>
            <c:v>Obi 87-i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D7A979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samples!$I$2:$I$8</c:f>
              <c:numCache>
                <c:formatCode>0.000</c:formatCode>
                <c:ptCount val="7"/>
                <c:pt idx="0">
                  <c:v>11.487</c:v>
                </c:pt>
                <c:pt idx="1">
                  <c:v>11.356999999999999</c:v>
                </c:pt>
                <c:pt idx="2">
                  <c:v>11.515000000000001</c:v>
                </c:pt>
                <c:pt idx="3">
                  <c:v>11.231</c:v>
                </c:pt>
                <c:pt idx="4">
                  <c:v>11.484</c:v>
                </c:pt>
                <c:pt idx="5">
                  <c:v>11.509</c:v>
                </c:pt>
                <c:pt idx="6">
                  <c:v>11.252000000000001</c:v>
                </c:pt>
              </c:numCache>
            </c:numRef>
          </c:xVal>
          <c:yVal>
            <c:numRef>
              <c:f>samples!$O$2:$O$8</c:f>
              <c:numCache>
                <c:formatCode>0.000</c:formatCode>
                <c:ptCount val="7"/>
                <c:pt idx="0">
                  <c:v>-4.2000000000000003E-2</c:v>
                </c:pt>
                <c:pt idx="1">
                  <c:v>-2.5999999999999999E-2</c:v>
                </c:pt>
                <c:pt idx="2">
                  <c:v>-2.1000000000000001E-2</c:v>
                </c:pt>
                <c:pt idx="3">
                  <c:v>-5.1999999999999998E-2</c:v>
                </c:pt>
                <c:pt idx="4">
                  <c:v>-2.8000000000000001E-2</c:v>
                </c:pt>
                <c:pt idx="5">
                  <c:v>-2.3E-2</c:v>
                </c:pt>
                <c:pt idx="6">
                  <c:v>-0.105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0D-244B-9A74-0CB532B72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ax val="80"/>
          <c:min val="-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48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1"/>
        <c:crossBetween val="midCat"/>
        <c:majorUnit val="20"/>
      </c:valAx>
      <c:valAx>
        <c:axId val="781194815"/>
        <c:scaling>
          <c:orientation val="minMax"/>
          <c:max val="0.1"/>
          <c:min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48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40"/>
        <c:crossBetween val="midCat"/>
        <c:majorUnit val="0.1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ETH 1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standards!$K$2:$K$28</c:f>
              <c:numCache>
                <c:formatCode>0.000</c:formatCode>
                <c:ptCount val="27"/>
                <c:pt idx="0">
                  <c:v>31.533999999999999</c:v>
                </c:pt>
                <c:pt idx="1">
                  <c:v>30.969000000000001</c:v>
                </c:pt>
                <c:pt idx="2">
                  <c:v>30.649000000000001</c:v>
                </c:pt>
                <c:pt idx="3">
                  <c:v>30.652999999999999</c:v>
                </c:pt>
                <c:pt idx="4">
                  <c:v>35.279000000000003</c:v>
                </c:pt>
                <c:pt idx="5">
                  <c:v>32.762</c:v>
                </c:pt>
                <c:pt idx="6">
                  <c:v>32.905000000000001</c:v>
                </c:pt>
                <c:pt idx="7">
                  <c:v>33.994</c:v>
                </c:pt>
                <c:pt idx="8">
                  <c:v>32.472999999999999</c:v>
                </c:pt>
                <c:pt idx="9">
                  <c:v>48.243000000000002</c:v>
                </c:pt>
                <c:pt idx="10">
                  <c:v>42.771999999999998</c:v>
                </c:pt>
                <c:pt idx="11">
                  <c:v>48.313000000000002</c:v>
                </c:pt>
                <c:pt idx="12">
                  <c:v>32.728999999999999</c:v>
                </c:pt>
                <c:pt idx="13">
                  <c:v>39.305999999999997</c:v>
                </c:pt>
                <c:pt idx="14">
                  <c:v>32.387999999999998</c:v>
                </c:pt>
                <c:pt idx="15">
                  <c:v>37.167000000000002</c:v>
                </c:pt>
                <c:pt idx="16">
                  <c:v>36.533999999999999</c:v>
                </c:pt>
                <c:pt idx="17">
                  <c:v>35.215000000000003</c:v>
                </c:pt>
                <c:pt idx="18">
                  <c:v>36.478999999999999</c:v>
                </c:pt>
                <c:pt idx="19">
                  <c:v>37.631999999999998</c:v>
                </c:pt>
                <c:pt idx="20">
                  <c:v>37.500999999999998</c:v>
                </c:pt>
                <c:pt idx="21">
                  <c:v>35.103000000000002</c:v>
                </c:pt>
                <c:pt idx="22">
                  <c:v>35.076000000000001</c:v>
                </c:pt>
                <c:pt idx="23">
                  <c:v>36.173000000000002</c:v>
                </c:pt>
                <c:pt idx="24">
                  <c:v>36.658999999999999</c:v>
                </c:pt>
                <c:pt idx="25">
                  <c:v>32.875</c:v>
                </c:pt>
                <c:pt idx="26">
                  <c:v>35.095999999999997</c:v>
                </c:pt>
              </c:numCache>
            </c:numRef>
          </c:xVal>
          <c:yVal>
            <c:numRef>
              <c:f>standards!$Q$2:$Q$28</c:f>
              <c:numCache>
                <c:formatCode>0.000</c:formatCode>
                <c:ptCount val="27"/>
                <c:pt idx="0">
                  <c:v>1.8720000000000001</c:v>
                </c:pt>
                <c:pt idx="1">
                  <c:v>1.371</c:v>
                </c:pt>
                <c:pt idx="2">
                  <c:v>1.008</c:v>
                </c:pt>
                <c:pt idx="3">
                  <c:v>1.109</c:v>
                </c:pt>
                <c:pt idx="4">
                  <c:v>5.5640000000000001</c:v>
                </c:pt>
                <c:pt idx="5">
                  <c:v>2.9470000000000001</c:v>
                </c:pt>
                <c:pt idx="6">
                  <c:v>3.1989999999999998</c:v>
                </c:pt>
                <c:pt idx="7">
                  <c:v>4.55</c:v>
                </c:pt>
                <c:pt idx="8">
                  <c:v>2.6320000000000001</c:v>
                </c:pt>
                <c:pt idx="9">
                  <c:v>18.132000000000001</c:v>
                </c:pt>
                <c:pt idx="10">
                  <c:v>12.861000000000001</c:v>
                </c:pt>
                <c:pt idx="11">
                  <c:v>18.099</c:v>
                </c:pt>
                <c:pt idx="12">
                  <c:v>3.0139999999999998</c:v>
                </c:pt>
                <c:pt idx="13">
                  <c:v>9.3689999999999998</c:v>
                </c:pt>
                <c:pt idx="14">
                  <c:v>2.7040000000000002</c:v>
                </c:pt>
                <c:pt idx="15">
                  <c:v>7.258</c:v>
                </c:pt>
                <c:pt idx="16">
                  <c:v>6.6280000000000001</c:v>
                </c:pt>
                <c:pt idx="17">
                  <c:v>5.63</c:v>
                </c:pt>
                <c:pt idx="18">
                  <c:v>6.57</c:v>
                </c:pt>
                <c:pt idx="19">
                  <c:v>7.6319999999999997</c:v>
                </c:pt>
                <c:pt idx="20">
                  <c:v>7.6790000000000003</c:v>
                </c:pt>
                <c:pt idx="21">
                  <c:v>5.28</c:v>
                </c:pt>
                <c:pt idx="22">
                  <c:v>5.12</c:v>
                </c:pt>
                <c:pt idx="23">
                  <c:v>6.12</c:v>
                </c:pt>
                <c:pt idx="24">
                  <c:v>6.6139999999999999</c:v>
                </c:pt>
                <c:pt idx="25">
                  <c:v>3.016</c:v>
                </c:pt>
                <c:pt idx="26">
                  <c:v>5.18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A2-EE47-B20F-B5884F990296}"/>
            </c:ext>
          </c:extLst>
        </c:ser>
        <c:ser>
          <c:idx val="2"/>
          <c:order val="1"/>
          <c:tx>
            <c:v>ETH 2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</c:spPr>
          </c:marker>
          <c:xVal>
            <c:numRef>
              <c:f>standards!$K$29:$K$56</c:f>
              <c:numCache>
                <c:formatCode>0.000</c:formatCode>
                <c:ptCount val="28"/>
                <c:pt idx="0">
                  <c:v>-10.09</c:v>
                </c:pt>
                <c:pt idx="1">
                  <c:v>-9.7989999999999995</c:v>
                </c:pt>
                <c:pt idx="2">
                  <c:v>-10.722</c:v>
                </c:pt>
                <c:pt idx="3">
                  <c:v>-10.738</c:v>
                </c:pt>
                <c:pt idx="4">
                  <c:v>-7.3049999999999997</c:v>
                </c:pt>
                <c:pt idx="5">
                  <c:v>-11.494</c:v>
                </c:pt>
                <c:pt idx="6">
                  <c:v>-7.8390000000000004</c:v>
                </c:pt>
                <c:pt idx="7">
                  <c:v>-8.8889999999999993</c:v>
                </c:pt>
                <c:pt idx="8">
                  <c:v>-13.869</c:v>
                </c:pt>
                <c:pt idx="9">
                  <c:v>-3.8410000000000002</c:v>
                </c:pt>
                <c:pt idx="10">
                  <c:v>-6.29</c:v>
                </c:pt>
                <c:pt idx="11">
                  <c:v>1.633</c:v>
                </c:pt>
                <c:pt idx="12">
                  <c:v>-4.38</c:v>
                </c:pt>
                <c:pt idx="13">
                  <c:v>-6.6130000000000004</c:v>
                </c:pt>
                <c:pt idx="14">
                  <c:v>-9.4149999999999991</c:v>
                </c:pt>
                <c:pt idx="15">
                  <c:v>-6.6920000000000002</c:v>
                </c:pt>
                <c:pt idx="16">
                  <c:v>-9.2270000000000003</c:v>
                </c:pt>
                <c:pt idx="17">
                  <c:v>-9.4120000000000008</c:v>
                </c:pt>
                <c:pt idx="18">
                  <c:v>-10.82</c:v>
                </c:pt>
                <c:pt idx="19">
                  <c:v>-10.683</c:v>
                </c:pt>
                <c:pt idx="20">
                  <c:v>-11.364000000000001</c:v>
                </c:pt>
                <c:pt idx="21">
                  <c:v>-10.079000000000001</c:v>
                </c:pt>
                <c:pt idx="22">
                  <c:v>-9.9280000000000008</c:v>
                </c:pt>
                <c:pt idx="23">
                  <c:v>-9.2249999999999996</c:v>
                </c:pt>
                <c:pt idx="24">
                  <c:v>-8.4489999999999998</c:v>
                </c:pt>
                <c:pt idx="25">
                  <c:v>-10.756</c:v>
                </c:pt>
                <c:pt idx="26">
                  <c:v>-11.202</c:v>
                </c:pt>
                <c:pt idx="27">
                  <c:v>-11.343</c:v>
                </c:pt>
              </c:numCache>
            </c:numRef>
          </c:xVal>
          <c:yVal>
            <c:numRef>
              <c:f>standards!$Q$29:$Q$56</c:f>
              <c:numCache>
                <c:formatCode>0.000</c:formatCode>
                <c:ptCount val="28"/>
                <c:pt idx="0">
                  <c:v>6.1559999999999997</c:v>
                </c:pt>
                <c:pt idx="1">
                  <c:v>6.39</c:v>
                </c:pt>
                <c:pt idx="2">
                  <c:v>5.585</c:v>
                </c:pt>
                <c:pt idx="3">
                  <c:v>5.62</c:v>
                </c:pt>
                <c:pt idx="4">
                  <c:v>8.8810000000000002</c:v>
                </c:pt>
                <c:pt idx="5">
                  <c:v>4.6399999999999997</c:v>
                </c:pt>
                <c:pt idx="6">
                  <c:v>8.5489999999999995</c:v>
                </c:pt>
                <c:pt idx="7">
                  <c:v>7.1840000000000002</c:v>
                </c:pt>
                <c:pt idx="8">
                  <c:v>1.7709999999999999</c:v>
                </c:pt>
                <c:pt idx="9">
                  <c:v>12.244</c:v>
                </c:pt>
                <c:pt idx="10">
                  <c:v>10.034000000000001</c:v>
                </c:pt>
                <c:pt idx="11">
                  <c:v>17.97</c:v>
                </c:pt>
                <c:pt idx="12">
                  <c:v>11.752000000000001</c:v>
                </c:pt>
                <c:pt idx="13">
                  <c:v>9.7409999999999997</c:v>
                </c:pt>
                <c:pt idx="14">
                  <c:v>6.8609999999999998</c:v>
                </c:pt>
                <c:pt idx="15">
                  <c:v>9.49</c:v>
                </c:pt>
                <c:pt idx="16">
                  <c:v>6.8</c:v>
                </c:pt>
                <c:pt idx="17">
                  <c:v>6.8449999999999998</c:v>
                </c:pt>
                <c:pt idx="18">
                  <c:v>5.2720000000000002</c:v>
                </c:pt>
                <c:pt idx="19">
                  <c:v>5.33</c:v>
                </c:pt>
                <c:pt idx="20">
                  <c:v>4.49</c:v>
                </c:pt>
                <c:pt idx="21">
                  <c:v>5.6310000000000002</c:v>
                </c:pt>
                <c:pt idx="22">
                  <c:v>6.1059999999999999</c:v>
                </c:pt>
                <c:pt idx="23">
                  <c:v>6.6020000000000003</c:v>
                </c:pt>
                <c:pt idx="24">
                  <c:v>7.2960000000000003</c:v>
                </c:pt>
                <c:pt idx="25">
                  <c:v>5.218</c:v>
                </c:pt>
                <c:pt idx="26">
                  <c:v>4.68</c:v>
                </c:pt>
                <c:pt idx="27">
                  <c:v>4.8659999999999997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A2-EE47-B20F-B5884F990296}"/>
            </c:ext>
          </c:extLst>
        </c:ser>
        <c:ser>
          <c:idx val="0"/>
          <c:order val="2"/>
          <c:tx>
            <c:v>ETH 3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standards!$K$57:$K$82</c:f>
              <c:numCache>
                <c:formatCode>0.000</c:formatCode>
                <c:ptCount val="26"/>
                <c:pt idx="0">
                  <c:v>33.192</c:v>
                </c:pt>
                <c:pt idx="1">
                  <c:v>32.161000000000001</c:v>
                </c:pt>
                <c:pt idx="2">
                  <c:v>32.622999999999998</c:v>
                </c:pt>
                <c:pt idx="3">
                  <c:v>41.018000000000001</c:v>
                </c:pt>
                <c:pt idx="4">
                  <c:v>35.786999999999999</c:v>
                </c:pt>
                <c:pt idx="5">
                  <c:v>33.96</c:v>
                </c:pt>
                <c:pt idx="6">
                  <c:v>43.191000000000003</c:v>
                </c:pt>
                <c:pt idx="7">
                  <c:v>43.186</c:v>
                </c:pt>
                <c:pt idx="8">
                  <c:v>42.220999999999997</c:v>
                </c:pt>
                <c:pt idx="9">
                  <c:v>41.232999999999997</c:v>
                </c:pt>
                <c:pt idx="10">
                  <c:v>37.494999999999997</c:v>
                </c:pt>
                <c:pt idx="11">
                  <c:v>37.466000000000001</c:v>
                </c:pt>
                <c:pt idx="12">
                  <c:v>39.81</c:v>
                </c:pt>
                <c:pt idx="13">
                  <c:v>37.276000000000003</c:v>
                </c:pt>
                <c:pt idx="14">
                  <c:v>37.11</c:v>
                </c:pt>
                <c:pt idx="15">
                  <c:v>37.389000000000003</c:v>
                </c:pt>
                <c:pt idx="16">
                  <c:v>37.604999999999997</c:v>
                </c:pt>
                <c:pt idx="17">
                  <c:v>34.651000000000003</c:v>
                </c:pt>
                <c:pt idx="18">
                  <c:v>36.771999999999998</c:v>
                </c:pt>
                <c:pt idx="19">
                  <c:v>38.89</c:v>
                </c:pt>
                <c:pt idx="20">
                  <c:v>35.200000000000003</c:v>
                </c:pt>
                <c:pt idx="21">
                  <c:v>37.584000000000003</c:v>
                </c:pt>
                <c:pt idx="22">
                  <c:v>36.585000000000001</c:v>
                </c:pt>
                <c:pt idx="23">
                  <c:v>37.566000000000003</c:v>
                </c:pt>
                <c:pt idx="24">
                  <c:v>44.610999999999997</c:v>
                </c:pt>
                <c:pt idx="25">
                  <c:v>37.223999999999997</c:v>
                </c:pt>
              </c:numCache>
            </c:numRef>
          </c:xVal>
          <c:yVal>
            <c:numRef>
              <c:f>standards!$Q$57:$Q$82</c:f>
              <c:numCache>
                <c:formatCode>0.000</c:formatCode>
                <c:ptCount val="26"/>
                <c:pt idx="0">
                  <c:v>3.0579999999999998</c:v>
                </c:pt>
                <c:pt idx="1">
                  <c:v>2.0249999999999999</c:v>
                </c:pt>
                <c:pt idx="2">
                  <c:v>2.4350000000000001</c:v>
                </c:pt>
                <c:pt idx="3">
                  <c:v>10.807</c:v>
                </c:pt>
                <c:pt idx="4">
                  <c:v>5.48</c:v>
                </c:pt>
                <c:pt idx="5">
                  <c:v>4.0140000000000002</c:v>
                </c:pt>
                <c:pt idx="6">
                  <c:v>12.63</c:v>
                </c:pt>
                <c:pt idx="7">
                  <c:v>12.709</c:v>
                </c:pt>
                <c:pt idx="8">
                  <c:v>11.916</c:v>
                </c:pt>
                <c:pt idx="9">
                  <c:v>10.722</c:v>
                </c:pt>
                <c:pt idx="10">
                  <c:v>7.3019999999999996</c:v>
                </c:pt>
                <c:pt idx="11">
                  <c:v>7.1859999999999999</c:v>
                </c:pt>
                <c:pt idx="12">
                  <c:v>9.3870000000000005</c:v>
                </c:pt>
                <c:pt idx="13">
                  <c:v>6.9619999999999997</c:v>
                </c:pt>
                <c:pt idx="14">
                  <c:v>6.8129999999999997</c:v>
                </c:pt>
                <c:pt idx="15">
                  <c:v>6.984</c:v>
                </c:pt>
                <c:pt idx="16">
                  <c:v>7.6109999999999998</c:v>
                </c:pt>
                <c:pt idx="17">
                  <c:v>4.5410000000000004</c:v>
                </c:pt>
                <c:pt idx="18">
                  <c:v>6.4459999999999997</c:v>
                </c:pt>
                <c:pt idx="19">
                  <c:v>8.6180000000000003</c:v>
                </c:pt>
                <c:pt idx="20">
                  <c:v>4.9889999999999999</c:v>
                </c:pt>
                <c:pt idx="21">
                  <c:v>7.2309999999999999</c:v>
                </c:pt>
                <c:pt idx="22">
                  <c:v>6.2</c:v>
                </c:pt>
                <c:pt idx="23">
                  <c:v>7.1749999999999998</c:v>
                </c:pt>
                <c:pt idx="24">
                  <c:v>14.093</c:v>
                </c:pt>
                <c:pt idx="25">
                  <c:v>6.8559999999999999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A2-EE47-B20F-B5884F990296}"/>
            </c:ext>
          </c:extLst>
        </c:ser>
        <c:ser>
          <c:idx val="3"/>
          <c:order val="3"/>
          <c:tx>
            <c:v>25 °C</c:v>
          </c:tx>
          <c:spPr>
            <a:ln w="19050">
              <a:noFill/>
            </a:ln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'equilibrium gases'!$K$24:$K$39</c:f>
              <c:numCache>
                <c:formatCode>0.000</c:formatCode>
                <c:ptCount val="16"/>
                <c:pt idx="0">
                  <c:v>-2.4E-2</c:v>
                </c:pt>
                <c:pt idx="1">
                  <c:v>-0.438</c:v>
                </c:pt>
                <c:pt idx="2">
                  <c:v>35.808</c:v>
                </c:pt>
                <c:pt idx="3">
                  <c:v>-10.111000000000001</c:v>
                </c:pt>
                <c:pt idx="4">
                  <c:v>52.326000000000001</c:v>
                </c:pt>
                <c:pt idx="5">
                  <c:v>3.2989999999999999</c:v>
                </c:pt>
                <c:pt idx="6">
                  <c:v>2.7469999999999999</c:v>
                </c:pt>
                <c:pt idx="7">
                  <c:v>78.156999999999996</c:v>
                </c:pt>
                <c:pt idx="8">
                  <c:v>1.9339999999999999</c:v>
                </c:pt>
                <c:pt idx="9">
                  <c:v>-13.318</c:v>
                </c:pt>
                <c:pt idx="10">
                  <c:v>81.489000000000004</c:v>
                </c:pt>
                <c:pt idx="11">
                  <c:v>82.787999999999997</c:v>
                </c:pt>
                <c:pt idx="12">
                  <c:v>-0.252</c:v>
                </c:pt>
                <c:pt idx="13">
                  <c:v>-13.555</c:v>
                </c:pt>
                <c:pt idx="14">
                  <c:v>81.721999999999994</c:v>
                </c:pt>
                <c:pt idx="15">
                  <c:v>1.9530000000000001</c:v>
                </c:pt>
              </c:numCache>
            </c:numRef>
          </c:xVal>
          <c:yVal>
            <c:numRef>
              <c:f>'equilibrium gases'!$Q$24:$Q$39</c:f>
              <c:numCache>
                <c:formatCode>0.000</c:formatCode>
                <c:ptCount val="16"/>
                <c:pt idx="0">
                  <c:v>6.6210000000000004</c:v>
                </c:pt>
                <c:pt idx="1">
                  <c:v>5.976</c:v>
                </c:pt>
                <c:pt idx="2">
                  <c:v>2.9969999999999999</c:v>
                </c:pt>
                <c:pt idx="3">
                  <c:v>9.907</c:v>
                </c:pt>
                <c:pt idx="4">
                  <c:v>17.280999999999999</c:v>
                </c:pt>
                <c:pt idx="5">
                  <c:v>10.212</c:v>
                </c:pt>
                <c:pt idx="6">
                  <c:v>22.001000000000001</c:v>
                </c:pt>
                <c:pt idx="7">
                  <c:v>4.5750000000000002</c:v>
                </c:pt>
                <c:pt idx="8">
                  <c:v>8.8680000000000003</c:v>
                </c:pt>
                <c:pt idx="9">
                  <c:v>8.1310000000000002</c:v>
                </c:pt>
                <c:pt idx="10">
                  <c:v>6.2190000000000003</c:v>
                </c:pt>
                <c:pt idx="11">
                  <c:v>7.4850000000000003</c:v>
                </c:pt>
                <c:pt idx="12">
                  <c:v>6.6660000000000004</c:v>
                </c:pt>
                <c:pt idx="13">
                  <c:v>7.0709999999999997</c:v>
                </c:pt>
                <c:pt idx="14">
                  <c:v>6.7140000000000004</c:v>
                </c:pt>
                <c:pt idx="15">
                  <c:v>8.31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A2-EE47-B20F-B5884F990296}"/>
            </c:ext>
          </c:extLst>
        </c:ser>
        <c:ser>
          <c:idx val="4"/>
          <c:order val="4"/>
          <c:tx>
            <c:v>1000 °C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'equilibrium gases'!$K$2:$K$23</c:f>
              <c:numCache>
                <c:formatCode>0.000</c:formatCode>
                <c:ptCount val="22"/>
                <c:pt idx="0">
                  <c:v>-23.065000000000001</c:v>
                </c:pt>
                <c:pt idx="1">
                  <c:v>2.6560000000000001</c:v>
                </c:pt>
                <c:pt idx="2">
                  <c:v>31.484999999999999</c:v>
                </c:pt>
                <c:pt idx="3">
                  <c:v>-33.875</c:v>
                </c:pt>
                <c:pt idx="4">
                  <c:v>0.90500000000000003</c:v>
                </c:pt>
                <c:pt idx="5">
                  <c:v>30.309000000000001</c:v>
                </c:pt>
                <c:pt idx="6">
                  <c:v>-26.792000000000002</c:v>
                </c:pt>
                <c:pt idx="7">
                  <c:v>7.9930000000000003</c:v>
                </c:pt>
                <c:pt idx="8">
                  <c:v>49.018999999999998</c:v>
                </c:pt>
                <c:pt idx="9">
                  <c:v>-21.722000000000001</c:v>
                </c:pt>
                <c:pt idx="10">
                  <c:v>3.8</c:v>
                </c:pt>
                <c:pt idx="11">
                  <c:v>35.322000000000003</c:v>
                </c:pt>
                <c:pt idx="12">
                  <c:v>-23.088999999999999</c:v>
                </c:pt>
                <c:pt idx="13">
                  <c:v>1.111</c:v>
                </c:pt>
                <c:pt idx="14">
                  <c:v>31.934999999999999</c:v>
                </c:pt>
                <c:pt idx="15">
                  <c:v>-31.064</c:v>
                </c:pt>
                <c:pt idx="16">
                  <c:v>2.9039999999999999</c:v>
                </c:pt>
                <c:pt idx="17">
                  <c:v>33.649000000000001</c:v>
                </c:pt>
                <c:pt idx="18">
                  <c:v>-27.975000000000001</c:v>
                </c:pt>
                <c:pt idx="19">
                  <c:v>1.4650000000000001</c:v>
                </c:pt>
                <c:pt idx="20">
                  <c:v>33.619</c:v>
                </c:pt>
                <c:pt idx="21">
                  <c:v>-28.54</c:v>
                </c:pt>
              </c:numCache>
            </c:numRef>
          </c:xVal>
          <c:yVal>
            <c:numRef>
              <c:f>'equilibrium gases'!$Q$2:$Q$23</c:f>
              <c:numCache>
                <c:formatCode>0.000</c:formatCode>
                <c:ptCount val="22"/>
                <c:pt idx="0">
                  <c:v>5.0659999999999998</c:v>
                </c:pt>
                <c:pt idx="1">
                  <c:v>3.6880000000000002</c:v>
                </c:pt>
                <c:pt idx="2">
                  <c:v>0.217</c:v>
                </c:pt>
                <c:pt idx="3">
                  <c:v>6.3879999999999999</c:v>
                </c:pt>
                <c:pt idx="4">
                  <c:v>4.008</c:v>
                </c:pt>
                <c:pt idx="5">
                  <c:v>0.96599999999999997</c:v>
                </c:pt>
                <c:pt idx="6">
                  <c:v>12.145</c:v>
                </c:pt>
                <c:pt idx="7">
                  <c:v>11.513999999999999</c:v>
                </c:pt>
                <c:pt idx="8">
                  <c:v>20.646999999999998</c:v>
                </c:pt>
                <c:pt idx="9">
                  <c:v>7.9470000000000001</c:v>
                </c:pt>
                <c:pt idx="10">
                  <c:v>6.8579999999999997</c:v>
                </c:pt>
                <c:pt idx="11">
                  <c:v>5.9329999999999998</c:v>
                </c:pt>
                <c:pt idx="12">
                  <c:v>4.8099999999999996</c:v>
                </c:pt>
                <c:pt idx="13">
                  <c:v>4.8380000000000001</c:v>
                </c:pt>
                <c:pt idx="14">
                  <c:v>4.7699999999999996</c:v>
                </c:pt>
                <c:pt idx="15">
                  <c:v>2.839</c:v>
                </c:pt>
                <c:pt idx="16">
                  <c:v>6.0369999999999999</c:v>
                </c:pt>
                <c:pt idx="17">
                  <c:v>4.5590000000000002</c:v>
                </c:pt>
                <c:pt idx="18">
                  <c:v>6.7350000000000003</c:v>
                </c:pt>
                <c:pt idx="19">
                  <c:v>4.319</c:v>
                </c:pt>
                <c:pt idx="20">
                  <c:v>5.2229999999999999</c:v>
                </c:pt>
                <c:pt idx="21">
                  <c:v>6.2809999999999997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A2-EE47-B20F-B5884F990296}"/>
            </c:ext>
          </c:extLst>
        </c:ser>
        <c:ser>
          <c:idx val="5"/>
          <c:order val="5"/>
          <c:tx>
            <c:v>OBi 87-i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D7A979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samples!$K$2:$K$8</c:f>
              <c:numCache>
                <c:formatCode>0.000</c:formatCode>
                <c:ptCount val="7"/>
                <c:pt idx="0">
                  <c:v>17.2</c:v>
                </c:pt>
                <c:pt idx="1">
                  <c:v>16.77</c:v>
                </c:pt>
                <c:pt idx="2">
                  <c:v>15.061</c:v>
                </c:pt>
                <c:pt idx="3">
                  <c:v>13.853999999999999</c:v>
                </c:pt>
                <c:pt idx="4">
                  <c:v>13.943</c:v>
                </c:pt>
                <c:pt idx="5">
                  <c:v>14.976000000000001</c:v>
                </c:pt>
                <c:pt idx="6">
                  <c:v>13.457000000000001</c:v>
                </c:pt>
              </c:numCache>
            </c:numRef>
          </c:xVal>
          <c:yVal>
            <c:numRef>
              <c:f>samples!$Q$2:$Q$8</c:f>
              <c:numCache>
                <c:formatCode>0.000</c:formatCode>
                <c:ptCount val="7"/>
                <c:pt idx="0">
                  <c:v>10.084</c:v>
                </c:pt>
                <c:pt idx="1">
                  <c:v>9.8360000000000003</c:v>
                </c:pt>
                <c:pt idx="2">
                  <c:v>7.9779999999999998</c:v>
                </c:pt>
                <c:pt idx="3">
                  <c:v>6.9880000000000004</c:v>
                </c:pt>
                <c:pt idx="4">
                  <c:v>6.76</c:v>
                </c:pt>
                <c:pt idx="5">
                  <c:v>7.875</c:v>
                </c:pt>
                <c:pt idx="6">
                  <c:v>6.5620000000000003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A2-EE47-B20F-B5884F99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ax val="100"/>
          <c:min val="-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δ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HU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20"/>
        <c:crossBetween val="midCat"/>
        <c:majorUnit val="20"/>
      </c:valAx>
      <c:valAx>
        <c:axId val="781194815"/>
        <c:scaling>
          <c:orientation val="minMax"/>
          <c:max val="2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60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ETH 1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standards!$O$2:$O$28</c:f>
              <c:numCache>
                <c:formatCode>0.000</c:formatCode>
                <c:ptCount val="27"/>
                <c:pt idx="0">
                  <c:v>-0.16500000000000001</c:v>
                </c:pt>
                <c:pt idx="1">
                  <c:v>-0.221</c:v>
                </c:pt>
                <c:pt idx="2">
                  <c:v>-0.17899999999999999</c:v>
                </c:pt>
                <c:pt idx="3">
                  <c:v>-0.248</c:v>
                </c:pt>
                <c:pt idx="4">
                  <c:v>-0.16500000000000001</c:v>
                </c:pt>
                <c:pt idx="5">
                  <c:v>-0.192</c:v>
                </c:pt>
                <c:pt idx="6">
                  <c:v>-0.14599999999999999</c:v>
                </c:pt>
                <c:pt idx="7">
                  <c:v>-0.20499999999999999</c:v>
                </c:pt>
                <c:pt idx="8">
                  <c:v>-0.19700000000000001</c:v>
                </c:pt>
                <c:pt idx="9">
                  <c:v>-0.151</c:v>
                </c:pt>
                <c:pt idx="10">
                  <c:v>-0.192</c:v>
                </c:pt>
                <c:pt idx="11">
                  <c:v>-0.13800000000000001</c:v>
                </c:pt>
                <c:pt idx="12">
                  <c:v>-0.112</c:v>
                </c:pt>
                <c:pt idx="13">
                  <c:v>-0.22800000000000001</c:v>
                </c:pt>
                <c:pt idx="14">
                  <c:v>-0.183</c:v>
                </c:pt>
                <c:pt idx="15">
                  <c:v>-0.121</c:v>
                </c:pt>
                <c:pt idx="16">
                  <c:v>-0.20100000000000001</c:v>
                </c:pt>
                <c:pt idx="17">
                  <c:v>-0.17100000000000001</c:v>
                </c:pt>
                <c:pt idx="18">
                  <c:v>-0.16400000000000001</c:v>
                </c:pt>
                <c:pt idx="19">
                  <c:v>-0.17100000000000001</c:v>
                </c:pt>
                <c:pt idx="20">
                  <c:v>-0.16</c:v>
                </c:pt>
                <c:pt idx="21">
                  <c:v>-0.20200000000000001</c:v>
                </c:pt>
                <c:pt idx="22">
                  <c:v>-0.152</c:v>
                </c:pt>
                <c:pt idx="23">
                  <c:v>-0.187</c:v>
                </c:pt>
                <c:pt idx="24">
                  <c:v>-0.19</c:v>
                </c:pt>
                <c:pt idx="25">
                  <c:v>-0.22700000000000001</c:v>
                </c:pt>
                <c:pt idx="26">
                  <c:v>-0.185</c:v>
                </c:pt>
              </c:numCache>
            </c:numRef>
          </c:xVal>
          <c:yVal>
            <c:numRef>
              <c:f>standards!$Q$2:$Q$28</c:f>
              <c:numCache>
                <c:formatCode>0.000</c:formatCode>
                <c:ptCount val="27"/>
                <c:pt idx="0">
                  <c:v>1.8720000000000001</c:v>
                </c:pt>
                <c:pt idx="1">
                  <c:v>1.371</c:v>
                </c:pt>
                <c:pt idx="2">
                  <c:v>1.008</c:v>
                </c:pt>
                <c:pt idx="3">
                  <c:v>1.109</c:v>
                </c:pt>
                <c:pt idx="4">
                  <c:v>5.5640000000000001</c:v>
                </c:pt>
                <c:pt idx="5">
                  <c:v>2.9470000000000001</c:v>
                </c:pt>
                <c:pt idx="6">
                  <c:v>3.1989999999999998</c:v>
                </c:pt>
                <c:pt idx="7">
                  <c:v>4.55</c:v>
                </c:pt>
                <c:pt idx="8">
                  <c:v>2.6320000000000001</c:v>
                </c:pt>
                <c:pt idx="9">
                  <c:v>18.132000000000001</c:v>
                </c:pt>
                <c:pt idx="10">
                  <c:v>12.861000000000001</c:v>
                </c:pt>
                <c:pt idx="11">
                  <c:v>18.099</c:v>
                </c:pt>
                <c:pt idx="12">
                  <c:v>3.0139999999999998</c:v>
                </c:pt>
                <c:pt idx="13">
                  <c:v>9.3689999999999998</c:v>
                </c:pt>
                <c:pt idx="14">
                  <c:v>2.7040000000000002</c:v>
                </c:pt>
                <c:pt idx="15">
                  <c:v>7.258</c:v>
                </c:pt>
                <c:pt idx="16">
                  <c:v>6.6280000000000001</c:v>
                </c:pt>
                <c:pt idx="17">
                  <c:v>5.63</c:v>
                </c:pt>
                <c:pt idx="18">
                  <c:v>6.57</c:v>
                </c:pt>
                <c:pt idx="19">
                  <c:v>7.6319999999999997</c:v>
                </c:pt>
                <c:pt idx="20">
                  <c:v>7.6790000000000003</c:v>
                </c:pt>
                <c:pt idx="21">
                  <c:v>5.28</c:v>
                </c:pt>
                <c:pt idx="22">
                  <c:v>5.12</c:v>
                </c:pt>
                <c:pt idx="23">
                  <c:v>6.12</c:v>
                </c:pt>
                <c:pt idx="24">
                  <c:v>6.6139999999999999</c:v>
                </c:pt>
                <c:pt idx="25">
                  <c:v>3.016</c:v>
                </c:pt>
                <c:pt idx="26">
                  <c:v>5.18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0-7945-B7F5-D6390D31D69B}"/>
            </c:ext>
          </c:extLst>
        </c:ser>
        <c:ser>
          <c:idx val="2"/>
          <c:order val="1"/>
          <c:tx>
            <c:v>ETH 2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</c:spPr>
          </c:marker>
          <c:xVal>
            <c:numRef>
              <c:f>standards!$O$29:$O$56</c:f>
              <c:numCache>
                <c:formatCode>0.000</c:formatCode>
                <c:ptCount val="28"/>
                <c:pt idx="0">
                  <c:v>-0.19800000000000001</c:v>
                </c:pt>
                <c:pt idx="1">
                  <c:v>-0.185</c:v>
                </c:pt>
                <c:pt idx="2">
                  <c:v>-0.22800000000000001</c:v>
                </c:pt>
                <c:pt idx="3">
                  <c:v>-0.191</c:v>
                </c:pt>
                <c:pt idx="4">
                  <c:v>-0.17199999999999999</c:v>
                </c:pt>
                <c:pt idx="5">
                  <c:v>-0.19500000000000001</c:v>
                </c:pt>
                <c:pt idx="6">
                  <c:v>-0.125</c:v>
                </c:pt>
                <c:pt idx="7">
                  <c:v>-0.16200000000000001</c:v>
                </c:pt>
                <c:pt idx="8">
                  <c:v>-0.16600000000000001</c:v>
                </c:pt>
                <c:pt idx="9">
                  <c:v>-0.21299999999999999</c:v>
                </c:pt>
                <c:pt idx="10">
                  <c:v>-0.18</c:v>
                </c:pt>
                <c:pt idx="11">
                  <c:v>-0.14000000000000001</c:v>
                </c:pt>
                <c:pt idx="12">
                  <c:v>-0.17599999999999999</c:v>
                </c:pt>
                <c:pt idx="13">
                  <c:v>-0.17299999999999999</c:v>
                </c:pt>
                <c:pt idx="14">
                  <c:v>-0.17299999999999999</c:v>
                </c:pt>
                <c:pt idx="15">
                  <c:v>-0.151</c:v>
                </c:pt>
                <c:pt idx="16">
                  <c:v>-0.14199999999999999</c:v>
                </c:pt>
                <c:pt idx="17">
                  <c:v>-0.19700000000000001</c:v>
                </c:pt>
                <c:pt idx="18">
                  <c:v>-0.193</c:v>
                </c:pt>
                <c:pt idx="19">
                  <c:v>-0.16500000000000001</c:v>
                </c:pt>
                <c:pt idx="20">
                  <c:v>-0.192</c:v>
                </c:pt>
                <c:pt idx="21">
                  <c:v>-0.16900000000000001</c:v>
                </c:pt>
                <c:pt idx="22">
                  <c:v>-0.18</c:v>
                </c:pt>
                <c:pt idx="23">
                  <c:v>-0.17699999999999999</c:v>
                </c:pt>
                <c:pt idx="24">
                  <c:v>-0.21199999999999999</c:v>
                </c:pt>
                <c:pt idx="25">
                  <c:v>-0.184</c:v>
                </c:pt>
                <c:pt idx="26">
                  <c:v>-0.23799999999999999</c:v>
                </c:pt>
                <c:pt idx="27">
                  <c:v>-0.184</c:v>
                </c:pt>
              </c:numCache>
            </c:numRef>
          </c:xVal>
          <c:yVal>
            <c:numRef>
              <c:f>standards!$Q$29:$Q$56</c:f>
              <c:numCache>
                <c:formatCode>0.000</c:formatCode>
                <c:ptCount val="28"/>
                <c:pt idx="0">
                  <c:v>6.1559999999999997</c:v>
                </c:pt>
                <c:pt idx="1">
                  <c:v>6.39</c:v>
                </c:pt>
                <c:pt idx="2">
                  <c:v>5.585</c:v>
                </c:pt>
                <c:pt idx="3">
                  <c:v>5.62</c:v>
                </c:pt>
                <c:pt idx="4">
                  <c:v>8.8810000000000002</c:v>
                </c:pt>
                <c:pt idx="5">
                  <c:v>4.6399999999999997</c:v>
                </c:pt>
                <c:pt idx="6">
                  <c:v>8.5489999999999995</c:v>
                </c:pt>
                <c:pt idx="7">
                  <c:v>7.1840000000000002</c:v>
                </c:pt>
                <c:pt idx="8">
                  <c:v>1.7709999999999999</c:v>
                </c:pt>
                <c:pt idx="9">
                  <c:v>12.244</c:v>
                </c:pt>
                <c:pt idx="10">
                  <c:v>10.034000000000001</c:v>
                </c:pt>
                <c:pt idx="11">
                  <c:v>17.97</c:v>
                </c:pt>
                <c:pt idx="12">
                  <c:v>11.752000000000001</c:v>
                </c:pt>
                <c:pt idx="13">
                  <c:v>9.7409999999999997</c:v>
                </c:pt>
                <c:pt idx="14">
                  <c:v>6.8609999999999998</c:v>
                </c:pt>
                <c:pt idx="15">
                  <c:v>9.49</c:v>
                </c:pt>
                <c:pt idx="16">
                  <c:v>6.8</c:v>
                </c:pt>
                <c:pt idx="17">
                  <c:v>6.8449999999999998</c:v>
                </c:pt>
                <c:pt idx="18">
                  <c:v>5.2720000000000002</c:v>
                </c:pt>
                <c:pt idx="19">
                  <c:v>5.33</c:v>
                </c:pt>
                <c:pt idx="20">
                  <c:v>4.49</c:v>
                </c:pt>
                <c:pt idx="21">
                  <c:v>5.6310000000000002</c:v>
                </c:pt>
                <c:pt idx="22">
                  <c:v>6.1059999999999999</c:v>
                </c:pt>
                <c:pt idx="23">
                  <c:v>6.6020000000000003</c:v>
                </c:pt>
                <c:pt idx="24">
                  <c:v>7.2960000000000003</c:v>
                </c:pt>
                <c:pt idx="25">
                  <c:v>5.218</c:v>
                </c:pt>
                <c:pt idx="26">
                  <c:v>4.68</c:v>
                </c:pt>
                <c:pt idx="27">
                  <c:v>4.8659999999999997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0-7945-B7F5-D6390D31D69B}"/>
            </c:ext>
          </c:extLst>
        </c:ser>
        <c:ser>
          <c:idx val="0"/>
          <c:order val="2"/>
          <c:tx>
            <c:v>ETH 3</c:v>
          </c:tx>
          <c:spPr>
            <a:ln w="19050">
              <a:noFill/>
            </a:ln>
          </c:spPr>
          <c:marker>
            <c:symbol val="triangle"/>
            <c:size val="14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standards!$O$57:$O$82</c:f>
              <c:numCache>
                <c:formatCode>0.000</c:formatCode>
                <c:ptCount val="26"/>
                <c:pt idx="0">
                  <c:v>-5.0000000000000001E-3</c:v>
                </c:pt>
                <c:pt idx="1">
                  <c:v>-4.8000000000000001E-2</c:v>
                </c:pt>
                <c:pt idx="2">
                  <c:v>-3.9E-2</c:v>
                </c:pt>
                <c:pt idx="3">
                  <c:v>2.4E-2</c:v>
                </c:pt>
                <c:pt idx="4">
                  <c:v>-0.02</c:v>
                </c:pt>
                <c:pt idx="5">
                  <c:v>1.0999999999999999E-2</c:v>
                </c:pt>
                <c:pt idx="6">
                  <c:v>-5.0000000000000001E-3</c:v>
                </c:pt>
                <c:pt idx="7">
                  <c:v>1.4999999999999999E-2</c:v>
                </c:pt>
                <c:pt idx="8">
                  <c:v>3.5000000000000003E-2</c:v>
                </c:pt>
                <c:pt idx="9">
                  <c:v>1.7999999999999999E-2</c:v>
                </c:pt>
                <c:pt idx="10">
                  <c:v>-5.7000000000000002E-2</c:v>
                </c:pt>
                <c:pt idx="11">
                  <c:v>-2.1000000000000001E-2</c:v>
                </c:pt>
                <c:pt idx="12">
                  <c:v>-2.5999999999999999E-2</c:v>
                </c:pt>
                <c:pt idx="13">
                  <c:v>2.3E-2</c:v>
                </c:pt>
                <c:pt idx="14">
                  <c:v>-4.8000000000000001E-2</c:v>
                </c:pt>
                <c:pt idx="15">
                  <c:v>0.01</c:v>
                </c:pt>
                <c:pt idx="16">
                  <c:v>-1.2999999999999999E-2</c:v>
                </c:pt>
                <c:pt idx="17">
                  <c:v>4.0000000000000001E-3</c:v>
                </c:pt>
                <c:pt idx="18">
                  <c:v>-6.0000000000000001E-3</c:v>
                </c:pt>
                <c:pt idx="19">
                  <c:v>-5.0000000000000001E-3</c:v>
                </c:pt>
                <c:pt idx="20">
                  <c:v>-4.8000000000000001E-2</c:v>
                </c:pt>
                <c:pt idx="21">
                  <c:v>-2.4E-2</c:v>
                </c:pt>
                <c:pt idx="22">
                  <c:v>-5.8999999999999997E-2</c:v>
                </c:pt>
                <c:pt idx="23">
                  <c:v>1.2E-2</c:v>
                </c:pt>
                <c:pt idx="24">
                  <c:v>-6.0000000000000001E-3</c:v>
                </c:pt>
                <c:pt idx="25">
                  <c:v>-8.2000000000000003E-2</c:v>
                </c:pt>
              </c:numCache>
            </c:numRef>
          </c:xVal>
          <c:yVal>
            <c:numRef>
              <c:f>standards!$Q$57:$Q$82</c:f>
              <c:numCache>
                <c:formatCode>0.000</c:formatCode>
                <c:ptCount val="26"/>
                <c:pt idx="0">
                  <c:v>3.0579999999999998</c:v>
                </c:pt>
                <c:pt idx="1">
                  <c:v>2.0249999999999999</c:v>
                </c:pt>
                <c:pt idx="2">
                  <c:v>2.4350000000000001</c:v>
                </c:pt>
                <c:pt idx="3">
                  <c:v>10.807</c:v>
                </c:pt>
                <c:pt idx="4">
                  <c:v>5.48</c:v>
                </c:pt>
                <c:pt idx="5">
                  <c:v>4.0140000000000002</c:v>
                </c:pt>
                <c:pt idx="6">
                  <c:v>12.63</c:v>
                </c:pt>
                <c:pt idx="7">
                  <c:v>12.709</c:v>
                </c:pt>
                <c:pt idx="8">
                  <c:v>11.916</c:v>
                </c:pt>
                <c:pt idx="9">
                  <c:v>10.722</c:v>
                </c:pt>
                <c:pt idx="10">
                  <c:v>7.3019999999999996</c:v>
                </c:pt>
                <c:pt idx="11">
                  <c:v>7.1859999999999999</c:v>
                </c:pt>
                <c:pt idx="12">
                  <c:v>9.3870000000000005</c:v>
                </c:pt>
                <c:pt idx="13">
                  <c:v>6.9619999999999997</c:v>
                </c:pt>
                <c:pt idx="14">
                  <c:v>6.8129999999999997</c:v>
                </c:pt>
                <c:pt idx="15">
                  <c:v>6.984</c:v>
                </c:pt>
                <c:pt idx="16">
                  <c:v>7.6109999999999998</c:v>
                </c:pt>
                <c:pt idx="17">
                  <c:v>4.5410000000000004</c:v>
                </c:pt>
                <c:pt idx="18">
                  <c:v>6.4459999999999997</c:v>
                </c:pt>
                <c:pt idx="19">
                  <c:v>8.6180000000000003</c:v>
                </c:pt>
                <c:pt idx="20">
                  <c:v>4.9889999999999999</c:v>
                </c:pt>
                <c:pt idx="21">
                  <c:v>7.2309999999999999</c:v>
                </c:pt>
                <c:pt idx="22">
                  <c:v>6.2</c:v>
                </c:pt>
                <c:pt idx="23">
                  <c:v>7.1749999999999998</c:v>
                </c:pt>
                <c:pt idx="24">
                  <c:v>14.093</c:v>
                </c:pt>
                <c:pt idx="25">
                  <c:v>6.8559999999999999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60-7945-B7F5-D6390D31D69B}"/>
            </c:ext>
          </c:extLst>
        </c:ser>
        <c:ser>
          <c:idx val="3"/>
          <c:order val="3"/>
          <c:tx>
            <c:v>25 °C</c:v>
          </c:tx>
          <c:spPr>
            <a:ln w="19050">
              <a:noFill/>
            </a:ln>
          </c:spPr>
          <c:marker>
            <c:symbol val="circle"/>
            <c:size val="14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'equilibrium gases'!$O$24:$O$39</c:f>
              <c:numCache>
                <c:formatCode>0.000</c:formatCode>
                <c:ptCount val="16"/>
                <c:pt idx="0">
                  <c:v>2.5000000000000001E-2</c:v>
                </c:pt>
                <c:pt idx="1">
                  <c:v>3.9E-2</c:v>
                </c:pt>
                <c:pt idx="2">
                  <c:v>1.2999999999999999E-2</c:v>
                </c:pt>
                <c:pt idx="3">
                  <c:v>8.9999999999999993E-3</c:v>
                </c:pt>
                <c:pt idx="4">
                  <c:v>0.04</c:v>
                </c:pt>
                <c:pt idx="5">
                  <c:v>5.0000000000000001E-3</c:v>
                </c:pt>
                <c:pt idx="6">
                  <c:v>7.4999999999999997E-2</c:v>
                </c:pt>
                <c:pt idx="7">
                  <c:v>1E-3</c:v>
                </c:pt>
                <c:pt idx="8">
                  <c:v>5.1999999999999998E-2</c:v>
                </c:pt>
                <c:pt idx="9">
                  <c:v>3.3000000000000002E-2</c:v>
                </c:pt>
                <c:pt idx="10">
                  <c:v>1.2999999999999999E-2</c:v>
                </c:pt>
                <c:pt idx="11">
                  <c:v>4.3999999999999997E-2</c:v>
                </c:pt>
                <c:pt idx="12">
                  <c:v>8.9999999999999993E-3</c:v>
                </c:pt>
                <c:pt idx="13">
                  <c:v>4.2000000000000003E-2</c:v>
                </c:pt>
                <c:pt idx="14">
                  <c:v>1.4999999999999999E-2</c:v>
                </c:pt>
                <c:pt idx="15">
                  <c:v>4.8000000000000001E-2</c:v>
                </c:pt>
              </c:numCache>
            </c:numRef>
          </c:xVal>
          <c:yVal>
            <c:numRef>
              <c:f>'equilibrium gases'!$Q$24:$Q$39</c:f>
              <c:numCache>
                <c:formatCode>0.000</c:formatCode>
                <c:ptCount val="16"/>
                <c:pt idx="0">
                  <c:v>6.6210000000000004</c:v>
                </c:pt>
                <c:pt idx="1">
                  <c:v>5.976</c:v>
                </c:pt>
                <c:pt idx="2">
                  <c:v>2.9969999999999999</c:v>
                </c:pt>
                <c:pt idx="3">
                  <c:v>9.907</c:v>
                </c:pt>
                <c:pt idx="4">
                  <c:v>17.280999999999999</c:v>
                </c:pt>
                <c:pt idx="5">
                  <c:v>10.212</c:v>
                </c:pt>
                <c:pt idx="6">
                  <c:v>22.001000000000001</c:v>
                </c:pt>
                <c:pt idx="7">
                  <c:v>4.5750000000000002</c:v>
                </c:pt>
                <c:pt idx="8">
                  <c:v>8.8680000000000003</c:v>
                </c:pt>
                <c:pt idx="9">
                  <c:v>8.1310000000000002</c:v>
                </c:pt>
                <c:pt idx="10">
                  <c:v>6.2190000000000003</c:v>
                </c:pt>
                <c:pt idx="11">
                  <c:v>7.4850000000000003</c:v>
                </c:pt>
                <c:pt idx="12">
                  <c:v>6.6660000000000004</c:v>
                </c:pt>
                <c:pt idx="13">
                  <c:v>7.0709999999999997</c:v>
                </c:pt>
                <c:pt idx="14">
                  <c:v>6.7140000000000004</c:v>
                </c:pt>
                <c:pt idx="15">
                  <c:v>8.31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60-7945-B7F5-D6390D31D69B}"/>
            </c:ext>
          </c:extLst>
        </c:ser>
        <c:ser>
          <c:idx val="4"/>
          <c:order val="4"/>
          <c:tx>
            <c:v>1000 °C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'equilibrium gases'!$O$2:$O$23</c:f>
              <c:numCache>
                <c:formatCode>0.000</c:formatCode>
                <c:ptCount val="22"/>
                <c:pt idx="0">
                  <c:v>-0.26700000000000002</c:v>
                </c:pt>
                <c:pt idx="1">
                  <c:v>-0.36299999999999999</c:v>
                </c:pt>
                <c:pt idx="2">
                  <c:v>-0.34799999999999998</c:v>
                </c:pt>
                <c:pt idx="3">
                  <c:v>-0.29699999999999999</c:v>
                </c:pt>
                <c:pt idx="4">
                  <c:v>-0.32900000000000001</c:v>
                </c:pt>
                <c:pt idx="5">
                  <c:v>-0.32700000000000001</c:v>
                </c:pt>
                <c:pt idx="6">
                  <c:v>-0.27100000000000002</c:v>
                </c:pt>
                <c:pt idx="7">
                  <c:v>-0.26300000000000001</c:v>
                </c:pt>
                <c:pt idx="8">
                  <c:v>-0.246</c:v>
                </c:pt>
                <c:pt idx="9">
                  <c:v>-0.26500000000000001</c:v>
                </c:pt>
                <c:pt idx="10">
                  <c:v>-0.27600000000000002</c:v>
                </c:pt>
                <c:pt idx="11">
                  <c:v>-0.34399999999999997</c:v>
                </c:pt>
                <c:pt idx="12">
                  <c:v>-0.28399999999999997</c:v>
                </c:pt>
                <c:pt idx="13">
                  <c:v>-0.308</c:v>
                </c:pt>
                <c:pt idx="14">
                  <c:v>-0.312</c:v>
                </c:pt>
                <c:pt idx="15">
                  <c:v>-0.311</c:v>
                </c:pt>
                <c:pt idx="16">
                  <c:v>-0.32600000000000001</c:v>
                </c:pt>
                <c:pt idx="17">
                  <c:v>-0.317</c:v>
                </c:pt>
                <c:pt idx="18">
                  <c:v>-0.33600000000000002</c:v>
                </c:pt>
                <c:pt idx="19">
                  <c:v>-0.32700000000000001</c:v>
                </c:pt>
                <c:pt idx="20">
                  <c:v>-0.311</c:v>
                </c:pt>
                <c:pt idx="21">
                  <c:v>-0.34200000000000003</c:v>
                </c:pt>
              </c:numCache>
            </c:numRef>
          </c:xVal>
          <c:yVal>
            <c:numRef>
              <c:f>'equilibrium gases'!$Q$2:$Q$23</c:f>
              <c:numCache>
                <c:formatCode>0.000</c:formatCode>
                <c:ptCount val="22"/>
                <c:pt idx="0">
                  <c:v>5.0659999999999998</c:v>
                </c:pt>
                <c:pt idx="1">
                  <c:v>3.6880000000000002</c:v>
                </c:pt>
                <c:pt idx="2">
                  <c:v>0.217</c:v>
                </c:pt>
                <c:pt idx="3">
                  <c:v>6.3879999999999999</c:v>
                </c:pt>
                <c:pt idx="4">
                  <c:v>4.008</c:v>
                </c:pt>
                <c:pt idx="5">
                  <c:v>0.96599999999999997</c:v>
                </c:pt>
                <c:pt idx="6">
                  <c:v>12.145</c:v>
                </c:pt>
                <c:pt idx="7">
                  <c:v>11.513999999999999</c:v>
                </c:pt>
                <c:pt idx="8">
                  <c:v>20.646999999999998</c:v>
                </c:pt>
                <c:pt idx="9">
                  <c:v>7.9470000000000001</c:v>
                </c:pt>
                <c:pt idx="10">
                  <c:v>6.8579999999999997</c:v>
                </c:pt>
                <c:pt idx="11">
                  <c:v>5.9329999999999998</c:v>
                </c:pt>
                <c:pt idx="12">
                  <c:v>4.8099999999999996</c:v>
                </c:pt>
                <c:pt idx="13">
                  <c:v>4.8380000000000001</c:v>
                </c:pt>
                <c:pt idx="14">
                  <c:v>4.7699999999999996</c:v>
                </c:pt>
                <c:pt idx="15">
                  <c:v>2.839</c:v>
                </c:pt>
                <c:pt idx="16">
                  <c:v>6.0369999999999999</c:v>
                </c:pt>
                <c:pt idx="17">
                  <c:v>4.5590000000000002</c:v>
                </c:pt>
                <c:pt idx="18">
                  <c:v>6.7350000000000003</c:v>
                </c:pt>
                <c:pt idx="19">
                  <c:v>4.319</c:v>
                </c:pt>
                <c:pt idx="20">
                  <c:v>5.2229999999999999</c:v>
                </c:pt>
                <c:pt idx="21">
                  <c:v>6.2809999999999997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60-7945-B7F5-D6390D31D69B}"/>
            </c:ext>
          </c:extLst>
        </c:ser>
        <c:ser>
          <c:idx val="5"/>
          <c:order val="5"/>
          <c:tx>
            <c:v>OBi 87-i</c:v>
          </c:tx>
          <c:spPr>
            <a:ln w="19050">
              <a:noFill/>
            </a:ln>
          </c:spPr>
          <c:marker>
            <c:symbol val="square"/>
            <c:size val="14"/>
            <c:spPr>
              <a:solidFill>
                <a:srgbClr val="D7A979"/>
              </a:solidFill>
              <a:ln w="9525">
                <a:solidFill>
                  <a:schemeClr val="tx1"/>
                </a:solidFill>
              </a:ln>
            </c:spPr>
          </c:marker>
          <c:xVal>
            <c:numRef>
              <c:f>samples!$O$2:$O$8</c:f>
              <c:numCache>
                <c:formatCode>0.000</c:formatCode>
                <c:ptCount val="7"/>
                <c:pt idx="0">
                  <c:v>-4.2000000000000003E-2</c:v>
                </c:pt>
                <c:pt idx="1">
                  <c:v>-2.5999999999999999E-2</c:v>
                </c:pt>
                <c:pt idx="2">
                  <c:v>-2.1000000000000001E-2</c:v>
                </c:pt>
                <c:pt idx="3">
                  <c:v>-5.1999999999999998E-2</c:v>
                </c:pt>
                <c:pt idx="4">
                  <c:v>-2.8000000000000001E-2</c:v>
                </c:pt>
                <c:pt idx="5">
                  <c:v>-2.3E-2</c:v>
                </c:pt>
                <c:pt idx="6">
                  <c:v>-0.105</c:v>
                </c:pt>
              </c:numCache>
            </c:numRef>
          </c:xVal>
          <c:yVal>
            <c:numRef>
              <c:f>samples!$Q$2:$Q$8</c:f>
              <c:numCache>
                <c:formatCode>0.000</c:formatCode>
                <c:ptCount val="7"/>
                <c:pt idx="0">
                  <c:v>10.084</c:v>
                </c:pt>
                <c:pt idx="1">
                  <c:v>9.8360000000000003</c:v>
                </c:pt>
                <c:pt idx="2">
                  <c:v>7.9779999999999998</c:v>
                </c:pt>
                <c:pt idx="3">
                  <c:v>6.9880000000000004</c:v>
                </c:pt>
                <c:pt idx="4">
                  <c:v>6.76</c:v>
                </c:pt>
                <c:pt idx="5">
                  <c:v>7.875</c:v>
                </c:pt>
                <c:pt idx="6">
                  <c:v>6.5620000000000003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60-7945-B7F5-D6390D31D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88383"/>
        <c:axId val="781194815"/>
      </c:scatterChart>
      <c:valAx>
        <c:axId val="838988383"/>
        <c:scaling>
          <c:orientation val="minMax"/>
          <c:max val="0.1"/>
          <c:min val="-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∆</a:t>
                </a:r>
                <a:r>
                  <a:rPr lang="en-GB" sz="1800" b="1" i="0" baseline="-25000">
                    <a:effectLst/>
                  </a:rPr>
                  <a:t>48 (raw)</a:t>
                </a:r>
                <a:r>
                  <a:rPr lang="en-GB" sz="1800" b="1" i="0" baseline="0">
                    <a:effectLst/>
                  </a:rPr>
                  <a:t> (‰)</a:t>
                </a:r>
                <a:endParaRPr lang="en-HU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781194815"/>
        <c:crossesAt val="-20"/>
        <c:crossBetween val="midCat"/>
        <c:majorUnit val="0.1"/>
      </c:valAx>
      <c:valAx>
        <c:axId val="781194815"/>
        <c:scaling>
          <c:orientation val="minMax"/>
          <c:max val="2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u="none" strike="noStrike" baseline="0">
                    <a:solidFill>
                      <a:schemeClr val="tx1"/>
                    </a:solidFill>
                    <a:effectLst/>
                  </a:rPr>
                  <a:t>∆</a:t>
                </a:r>
                <a:r>
                  <a:rPr lang="en-GB" sz="1800" b="1" i="0" u="none" strike="noStrike" baseline="-25000">
                    <a:solidFill>
                      <a:schemeClr val="tx1"/>
                    </a:solidFill>
                    <a:effectLst/>
                  </a:rPr>
                  <a:t>49 (raw)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 (</a:t>
                </a:r>
                <a:r>
                  <a:rPr lang="en-GB" sz="1800" b="1" i="0" u="none" strike="noStrike" baseline="0">
                    <a:effectLst/>
                  </a:rPr>
                  <a:t>‰</a:t>
                </a:r>
                <a:r>
                  <a:rPr lang="en-GB" sz="1800" b="1" i="0" u="none" strike="noStrike" baseline="0">
                    <a:solidFill>
                      <a:schemeClr val="tx1"/>
                    </a:solidFill>
                    <a:effectLst/>
                  </a:rPr>
                  <a:t>)</a:t>
                </a:r>
                <a:endParaRPr lang="en-GB" sz="18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838988383"/>
        <c:crossesAt val="-0.5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73FB79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5"/>
            <c:dispRSqr val="0"/>
            <c:dispEq val="0"/>
          </c:trendline>
          <c:xVal>
            <c:numRef>
              <c:f>'correction (ETH)'!$E$9:$E$89</c:f>
              <c:numCache>
                <c:formatCode>0.000000</c:formatCode>
                <c:ptCount val="81"/>
                <c:pt idx="0">
                  <c:v>1.3194444443797693E-2</c:v>
                </c:pt>
                <c:pt idx="1">
                  <c:v>0.57291666666424135</c:v>
                </c:pt>
                <c:pt idx="2">
                  <c:v>1.2958333333299379</c:v>
                </c:pt>
                <c:pt idx="3">
                  <c:v>2.1756944444423425</c:v>
                </c:pt>
                <c:pt idx="4">
                  <c:v>3.390277777776646</c:v>
                </c:pt>
                <c:pt idx="5">
                  <c:v>5.5256944444408873</c:v>
                </c:pt>
                <c:pt idx="6">
                  <c:v>6.0444444444437977</c:v>
                </c:pt>
                <c:pt idx="7">
                  <c:v>8.1611111111124046</c:v>
                </c:pt>
                <c:pt idx="8">
                  <c:v>9.9354166666671517</c:v>
                </c:pt>
                <c:pt idx="9">
                  <c:v>12.144444444442343</c:v>
                </c:pt>
                <c:pt idx="10">
                  <c:v>14.10624999999709</c:v>
                </c:pt>
                <c:pt idx="11">
                  <c:v>16.225694444445253</c:v>
                </c:pt>
                <c:pt idx="12">
                  <c:v>17.788194444445253</c:v>
                </c:pt>
                <c:pt idx="13">
                  <c:v>19.59652777777228</c:v>
                </c:pt>
                <c:pt idx="14">
                  <c:v>21.559027777773736</c:v>
                </c:pt>
                <c:pt idx="15">
                  <c:v>23.829166666662786</c:v>
                </c:pt>
                <c:pt idx="16">
                  <c:v>25.38749999999709</c:v>
                </c:pt>
                <c:pt idx="17">
                  <c:v>27.518055555556202</c:v>
                </c:pt>
                <c:pt idx="18">
                  <c:v>29.476388888884685</c:v>
                </c:pt>
                <c:pt idx="19">
                  <c:v>32.672222222223354</c:v>
                </c:pt>
                <c:pt idx="20">
                  <c:v>34.597916666665697</c:v>
                </c:pt>
                <c:pt idx="21">
                  <c:v>36.530555555553292</c:v>
                </c:pt>
                <c:pt idx="22">
                  <c:v>38.090277777773736</c:v>
                </c:pt>
                <c:pt idx="23">
                  <c:v>39.668055555550382</c:v>
                </c:pt>
                <c:pt idx="24">
                  <c:v>41.59652777777228</c:v>
                </c:pt>
                <c:pt idx="25">
                  <c:v>44.163194444445253</c:v>
                </c:pt>
                <c:pt idx="26">
                  <c:v>47.215277777773736</c:v>
                </c:pt>
                <c:pt idx="27">
                  <c:v>0.1875</c:v>
                </c:pt>
                <c:pt idx="28">
                  <c:v>0.94861111111094942</c:v>
                </c:pt>
                <c:pt idx="29">
                  <c:v>1.4812499999970896</c:v>
                </c:pt>
                <c:pt idx="30">
                  <c:v>2.3486111111124046</c:v>
                </c:pt>
                <c:pt idx="31">
                  <c:v>3.9104166666656965</c:v>
                </c:pt>
                <c:pt idx="32">
                  <c:v>6.2173611111065838</c:v>
                </c:pt>
                <c:pt idx="33">
                  <c:v>6.921527777776646</c:v>
                </c:pt>
                <c:pt idx="34">
                  <c:v>8.8840277777781012</c:v>
                </c:pt>
                <c:pt idx="35">
                  <c:v>10.48263888888323</c:v>
                </c:pt>
                <c:pt idx="36">
                  <c:v>12.87638888888614</c:v>
                </c:pt>
                <c:pt idx="37">
                  <c:v>14.649305555554747</c:v>
                </c:pt>
                <c:pt idx="38">
                  <c:v>16.748611111106584</c:v>
                </c:pt>
                <c:pt idx="39">
                  <c:v>18.309027777773736</c:v>
                </c:pt>
                <c:pt idx="40">
                  <c:v>20.302083333328483</c:v>
                </c:pt>
                <c:pt idx="41">
                  <c:v>22.252083333332848</c:v>
                </c:pt>
                <c:pt idx="42">
                  <c:v>24.347222222218988</c:v>
                </c:pt>
                <c:pt idx="43">
                  <c:v>26.278472222220444</c:v>
                </c:pt>
                <c:pt idx="44">
                  <c:v>28.225694444445253</c:v>
                </c:pt>
                <c:pt idx="45">
                  <c:v>30.061805555553292</c:v>
                </c:pt>
                <c:pt idx="46">
                  <c:v>31.622222222220444</c:v>
                </c:pt>
                <c:pt idx="47">
                  <c:v>33.367361111108039</c:v>
                </c:pt>
                <c:pt idx="48">
                  <c:v>35.291666666664241</c:v>
                </c:pt>
                <c:pt idx="49">
                  <c:v>37.049999999995634</c:v>
                </c:pt>
                <c:pt idx="50">
                  <c:v>38.609027777776646</c:v>
                </c:pt>
                <c:pt idx="51">
                  <c:v>40.361111111109494</c:v>
                </c:pt>
                <c:pt idx="52">
                  <c:v>42.29374999999709</c:v>
                </c:pt>
                <c:pt idx="53">
                  <c:v>45.202777777776646</c:v>
                </c:pt>
                <c:pt idx="54">
                  <c:v>47.926388888889051</c:v>
                </c:pt>
                <c:pt idx="55">
                  <c:v>0.36041666666278616</c:v>
                </c:pt>
                <c:pt idx="56">
                  <c:v>1.1229166666671517</c:v>
                </c:pt>
                <c:pt idx="57">
                  <c:v>2.0034722222189885</c:v>
                </c:pt>
                <c:pt idx="58">
                  <c:v>2.8708333333343035</c:v>
                </c:pt>
                <c:pt idx="59">
                  <c:v>4.9902777777751908</c:v>
                </c:pt>
                <c:pt idx="60">
                  <c:v>7.4513888888832298</c:v>
                </c:pt>
                <c:pt idx="61">
                  <c:v>13.393055555556202</c:v>
                </c:pt>
                <c:pt idx="62">
                  <c:v>15.341666666667152</c:v>
                </c:pt>
                <c:pt idx="63">
                  <c:v>17.267361111109494</c:v>
                </c:pt>
                <c:pt idx="64">
                  <c:v>19.052083333328483</c:v>
                </c:pt>
                <c:pt idx="65">
                  <c:v>23.309722222220444</c:v>
                </c:pt>
                <c:pt idx="66">
                  <c:v>24.867361111108039</c:v>
                </c:pt>
                <c:pt idx="67">
                  <c:v>26.981944444443798</c:v>
                </c:pt>
                <c:pt idx="68">
                  <c:v>28.928472222221899</c:v>
                </c:pt>
                <c:pt idx="69">
                  <c:v>30.582638888889051</c:v>
                </c:pt>
                <c:pt idx="70">
                  <c:v>32.142361111109494</c:v>
                </c:pt>
                <c:pt idx="71">
                  <c:v>34.077777777776646</c:v>
                </c:pt>
                <c:pt idx="72">
                  <c:v>36.00138888888614</c:v>
                </c:pt>
                <c:pt idx="73">
                  <c:v>37.571527777778101</c:v>
                </c:pt>
                <c:pt idx="74">
                  <c:v>39.12777777777228</c:v>
                </c:pt>
                <c:pt idx="75">
                  <c:v>43.036111111112405</c:v>
                </c:pt>
                <c:pt idx="76">
                  <c:v>44.336111111108039</c:v>
                </c:pt>
                <c:pt idx="77">
                  <c:v>44.509027777778101</c:v>
                </c:pt>
                <c:pt idx="78">
                  <c:v>44.681944444440887</c:v>
                </c:pt>
                <c:pt idx="79">
                  <c:v>46.526388888887595</c:v>
                </c:pt>
                <c:pt idx="80">
                  <c:v>48.444444444445253</c:v>
                </c:pt>
              </c:numCache>
            </c:numRef>
          </c:xVal>
          <c:yVal>
            <c:numRef>
              <c:f>'correction (ETH)'!$F$9:$F$89</c:f>
              <c:numCache>
                <c:formatCode>0.000</c:formatCode>
                <c:ptCount val="81"/>
                <c:pt idx="0">
                  <c:v>-1.3612362280867957E-2</c:v>
                </c:pt>
                <c:pt idx="1">
                  <c:v>-4.4206507238508108E-3</c:v>
                </c:pt>
                <c:pt idx="2">
                  <c:v>-1.7697567417320009E-2</c:v>
                </c:pt>
                <c:pt idx="3">
                  <c:v>-1.3567468715117992E-3</c:v>
                </c:pt>
                <c:pt idx="4">
                  <c:v>8.8562659696182766E-3</c:v>
                </c:pt>
                <c:pt idx="5">
                  <c:v>-2.3780481556248401E-3</c:v>
                </c:pt>
                <c:pt idx="6">
                  <c:v>-1.0548458428528945E-2</c:v>
                </c:pt>
                <c:pt idx="7">
                  <c:v>-3.3544558739886932E-4</c:v>
                </c:pt>
                <c:pt idx="8">
                  <c:v>1.2941471106070329E-2</c:v>
                </c:pt>
                <c:pt idx="9">
                  <c:v>2.0090580094861393E-2</c:v>
                </c:pt>
                <c:pt idx="10">
                  <c:v>-6.4632532920768926E-3</c:v>
                </c:pt>
                <c:pt idx="11">
                  <c:v>8.8562659696182766E-3</c:v>
                </c:pt>
                <c:pt idx="12">
                  <c:v>-3.399349439737881E-3</c:v>
                </c:pt>
                <c:pt idx="13">
                  <c:v>-1.1569759712641875E-2</c:v>
                </c:pt>
                <c:pt idx="14">
                  <c:v>-2.3780481556248401E-3</c:v>
                </c:pt>
                <c:pt idx="15">
                  <c:v>4.7710608331662241E-3</c:v>
                </c:pt>
                <c:pt idx="16">
                  <c:v>-3.3544558739886932E-4</c:v>
                </c:pt>
                <c:pt idx="17">
                  <c:v>-1.3567468715117992E-3</c:v>
                </c:pt>
                <c:pt idx="18">
                  <c:v>-1.3567468715117992E-3</c:v>
                </c:pt>
                <c:pt idx="19">
                  <c:v>-2.3780481556248401E-3</c:v>
                </c:pt>
                <c:pt idx="20">
                  <c:v>1.3962772390183259E-2</c:v>
                </c:pt>
                <c:pt idx="21">
                  <c:v>-8.5058558603028633E-3</c:v>
                </c:pt>
                <c:pt idx="22">
                  <c:v>1.7071569808272125E-3</c:v>
                </c:pt>
                <c:pt idx="23">
                  <c:v>-4.4206507238508108E-3</c:v>
                </c:pt>
                <c:pt idx="24">
                  <c:v>1.1920169821957288E-2</c:v>
                </c:pt>
                <c:pt idx="25">
                  <c:v>-3.399349439737881E-3</c:v>
                </c:pt>
                <c:pt idx="26">
                  <c:v>5.792362117279265E-3</c:v>
                </c:pt>
                <c:pt idx="27">
                  <c:v>-3.3544558739886932E-4</c:v>
                </c:pt>
                <c:pt idx="28">
                  <c:v>-4.4206507238508108E-3</c:v>
                </c:pt>
                <c:pt idx="29">
                  <c:v>-4.4206507238508108E-3</c:v>
                </c:pt>
                <c:pt idx="30">
                  <c:v>-9.5271571444159042E-3</c:v>
                </c:pt>
                <c:pt idx="31">
                  <c:v>-4.4206507238508108E-3</c:v>
                </c:pt>
                <c:pt idx="32">
                  <c:v>1.7071569808272125E-3</c:v>
                </c:pt>
                <c:pt idx="33">
                  <c:v>-3.3544558739886932E-4</c:v>
                </c:pt>
                <c:pt idx="34">
                  <c:v>-1.3567468715117992E-3</c:v>
                </c:pt>
                <c:pt idx="35">
                  <c:v>-8.5058558603028633E-3</c:v>
                </c:pt>
                <c:pt idx="36">
                  <c:v>9.8775672537313175E-3</c:v>
                </c:pt>
                <c:pt idx="37">
                  <c:v>-3.399349439737881E-3</c:v>
                </c:pt>
                <c:pt idx="38">
                  <c:v>6.8585569671417157E-4</c:v>
                </c:pt>
                <c:pt idx="39">
                  <c:v>-3.3544558739886932E-4</c:v>
                </c:pt>
                <c:pt idx="40">
                  <c:v>6.8585569671417157E-4</c:v>
                </c:pt>
                <c:pt idx="41">
                  <c:v>-3.399349439737881E-3</c:v>
                </c:pt>
                <c:pt idx="42">
                  <c:v>9.8775672537313175E-3</c:v>
                </c:pt>
                <c:pt idx="43">
                  <c:v>-1.7697567417320009E-2</c:v>
                </c:pt>
                <c:pt idx="44">
                  <c:v>9.8775672537313175E-3</c:v>
                </c:pt>
                <c:pt idx="45">
                  <c:v>5.792362117279265E-3</c:v>
                </c:pt>
                <c:pt idx="46">
                  <c:v>-1.3567468715117992E-3</c:v>
                </c:pt>
                <c:pt idx="47">
                  <c:v>4.7710608331662241E-3</c:v>
                </c:pt>
                <c:pt idx="48">
                  <c:v>1.6005374958409341E-2</c:v>
                </c:pt>
                <c:pt idx="49">
                  <c:v>4.7710608331662241E-3</c:v>
                </c:pt>
                <c:pt idx="50">
                  <c:v>1.1920169821957288E-2</c:v>
                </c:pt>
                <c:pt idx="51">
                  <c:v>-3.399349439737881E-3</c:v>
                </c:pt>
                <c:pt idx="52">
                  <c:v>1.0898868537844247E-2</c:v>
                </c:pt>
                <c:pt idx="53">
                  <c:v>-5.4419520079638517E-3</c:v>
                </c:pt>
                <c:pt idx="54">
                  <c:v>-1.3612362280867957E-2</c:v>
                </c:pt>
                <c:pt idx="55">
                  <c:v>-7.0705473515515482E-3</c:v>
                </c:pt>
                <c:pt idx="56">
                  <c:v>-8.0918486356645891E-3</c:v>
                </c:pt>
                <c:pt idx="57">
                  <c:v>-1.9640409309865658E-3</c:v>
                </c:pt>
                <c:pt idx="58">
                  <c:v>4.1637667736915684E-3</c:v>
                </c:pt>
                <c:pt idx="59">
                  <c:v>3.1424654895784165E-3</c:v>
                </c:pt>
                <c:pt idx="60">
                  <c:v>-6.0492460674386184E-3</c:v>
                </c:pt>
                <c:pt idx="61">
                  <c:v>7.8561637239404902E-5</c:v>
                </c:pt>
                <c:pt idx="62">
                  <c:v>-9.11314991977763E-3</c:v>
                </c:pt>
                <c:pt idx="63">
                  <c:v>-4.0066434992125366E-3</c:v>
                </c:pt>
                <c:pt idx="64">
                  <c:v>-5.0279447833255775E-3</c:v>
                </c:pt>
                <c:pt idx="65">
                  <c:v>5.1850680578044983E-3</c:v>
                </c:pt>
                <c:pt idx="66">
                  <c:v>-7.0705473515515482E-3</c:v>
                </c:pt>
                <c:pt idx="67">
                  <c:v>2.1211642054654867E-3</c:v>
                </c:pt>
                <c:pt idx="68">
                  <c:v>1.0291574478369592E-2</c:v>
                </c:pt>
                <c:pt idx="69">
                  <c:v>-9.11314991977763E-3</c:v>
                </c:pt>
                <c:pt idx="70">
                  <c:v>2.1211642054654867E-3</c:v>
                </c:pt>
                <c:pt idx="71">
                  <c:v>-1.4219656340342723E-2</c:v>
                </c:pt>
                <c:pt idx="72">
                  <c:v>-4.0066434992125366E-3</c:v>
                </c:pt>
                <c:pt idx="73">
                  <c:v>-1.013445120389056E-2</c:v>
                </c:pt>
                <c:pt idx="74">
                  <c:v>-9.4273964687352496E-4</c:v>
                </c:pt>
                <c:pt idx="75">
                  <c:v>1.3355478330708603E-2</c:v>
                </c:pt>
                <c:pt idx="76">
                  <c:v>7.2276706260305801E-3</c:v>
                </c:pt>
                <c:pt idx="77">
                  <c:v>-9.4273964687352496E-4</c:v>
                </c:pt>
                <c:pt idx="78">
                  <c:v>6.2063693419175392E-3</c:v>
                </c:pt>
                <c:pt idx="79">
                  <c:v>2.8674997592403662E-2</c:v>
                </c:pt>
                <c:pt idx="80">
                  <c:v>5.1850680578044983E-3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03-EC47-A3B7-887DFF7B2F05}"/>
            </c:ext>
          </c:extLst>
        </c:ser>
        <c:ser>
          <c:idx val="1"/>
          <c:order val="1"/>
          <c:tx>
            <c:v>shot noise -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'correction (ETH)'!$X$10:$X$11</c:f>
              <c:numCache>
                <c:formatCode>General</c:formatCode>
                <c:ptCount val="2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'correction (ETH)'!$Y$10:$Y$11</c:f>
              <c:numCache>
                <c:formatCode>General</c:formatCode>
                <c:ptCount val="2"/>
                <c:pt idx="0">
                  <c:v>-7.0000000000000001E-3</c:v>
                </c:pt>
                <c:pt idx="1">
                  <c:v>-7.0000000000000001E-3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EA-9343-8B8C-1B6332AA23F7}"/>
            </c:ext>
          </c:extLst>
        </c:ser>
        <c:ser>
          <c:idx val="2"/>
          <c:order val="2"/>
          <c:tx>
            <c:v>shot noise +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'correction (ETH)'!$X$10:$X$11</c:f>
              <c:numCache>
                <c:formatCode>General</c:formatCode>
                <c:ptCount val="2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'correction (ETH)'!$Z$10:$Z$11</c:f>
              <c:numCache>
                <c:formatCode>General</c:formatCode>
                <c:ptCount val="2"/>
                <c:pt idx="0">
                  <c:v>7.0000000000000001E-3</c:v>
                </c:pt>
                <c:pt idx="1">
                  <c:v>7.0000000000000001E-3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EA-9343-8B8C-1B6332AA2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092463"/>
        <c:axId val="2069109839"/>
      </c:scatterChart>
      <c:valAx>
        <c:axId val="2069092463"/>
        <c:scaling>
          <c:orientation val="minMax"/>
          <c:max val="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>
                    <a:solidFill>
                      <a:schemeClr val="tx1"/>
                    </a:solidFill>
                  </a:rPr>
                  <a:t>Relative time (day)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069109839"/>
        <c:crossesAt val="-0.30000000000000004"/>
        <c:crossBetween val="midCat"/>
        <c:majorUnit val="5"/>
      </c:valAx>
      <c:valAx>
        <c:axId val="2069109839"/>
        <c:scaling>
          <c:orientation val="minMax"/>
          <c:max val="3.0000000000000006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∆</a:t>
                </a:r>
                <a:r>
                  <a:rPr lang="en-GB" sz="1800" b="1" i="0" baseline="-25000">
                    <a:effectLst/>
                  </a:rPr>
                  <a:t>47 (CDES90,uc)</a:t>
                </a:r>
                <a:r>
                  <a:rPr lang="en-GB" sz="1800" b="1" i="0" baseline="0">
                    <a:effectLst/>
                  </a:rPr>
                  <a:t> residuals </a:t>
                </a:r>
                <a:r>
                  <a:rPr lang="en-US" sz="1800" b="1" i="0" u="none" strike="noStrike" baseline="0">
                    <a:effectLst/>
                  </a:rPr>
                  <a:t>(‰)</a:t>
                </a:r>
                <a:endParaRPr lang="hu-HU" sz="1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#,##0.0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069092463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'correction (ETH)'!$F$9:$F$89</c:f>
              <c:numCache>
                <c:formatCode>0.000</c:formatCode>
                <c:ptCount val="81"/>
                <c:pt idx="0">
                  <c:v>-1.3612362280867957E-2</c:v>
                </c:pt>
                <c:pt idx="1">
                  <c:v>-4.4206507238508108E-3</c:v>
                </c:pt>
                <c:pt idx="2">
                  <c:v>-1.7697567417320009E-2</c:v>
                </c:pt>
                <c:pt idx="3">
                  <c:v>-1.3567468715117992E-3</c:v>
                </c:pt>
                <c:pt idx="4">
                  <c:v>8.8562659696182766E-3</c:v>
                </c:pt>
                <c:pt idx="5">
                  <c:v>-2.3780481556248401E-3</c:v>
                </c:pt>
                <c:pt idx="6">
                  <c:v>-1.0548458428528945E-2</c:v>
                </c:pt>
                <c:pt idx="7">
                  <c:v>-3.3544558739886932E-4</c:v>
                </c:pt>
                <c:pt idx="8">
                  <c:v>1.2941471106070329E-2</c:v>
                </c:pt>
                <c:pt idx="9">
                  <c:v>2.0090580094861393E-2</c:v>
                </c:pt>
                <c:pt idx="10">
                  <c:v>-6.4632532920768926E-3</c:v>
                </c:pt>
                <c:pt idx="11">
                  <c:v>8.8562659696182766E-3</c:v>
                </c:pt>
                <c:pt idx="12">
                  <c:v>-3.399349439737881E-3</c:v>
                </c:pt>
                <c:pt idx="13">
                  <c:v>-1.1569759712641875E-2</c:v>
                </c:pt>
                <c:pt idx="14">
                  <c:v>-2.3780481556248401E-3</c:v>
                </c:pt>
                <c:pt idx="15">
                  <c:v>4.7710608331662241E-3</c:v>
                </c:pt>
                <c:pt idx="16">
                  <c:v>-3.3544558739886932E-4</c:v>
                </c:pt>
                <c:pt idx="17">
                  <c:v>-1.3567468715117992E-3</c:v>
                </c:pt>
                <c:pt idx="18">
                  <c:v>-1.3567468715117992E-3</c:v>
                </c:pt>
                <c:pt idx="19">
                  <c:v>-2.3780481556248401E-3</c:v>
                </c:pt>
                <c:pt idx="20">
                  <c:v>1.3962772390183259E-2</c:v>
                </c:pt>
                <c:pt idx="21">
                  <c:v>-8.5058558603028633E-3</c:v>
                </c:pt>
                <c:pt idx="22">
                  <c:v>1.7071569808272125E-3</c:v>
                </c:pt>
                <c:pt idx="23">
                  <c:v>-4.4206507238508108E-3</c:v>
                </c:pt>
                <c:pt idx="24">
                  <c:v>1.1920169821957288E-2</c:v>
                </c:pt>
                <c:pt idx="25">
                  <c:v>-3.399349439737881E-3</c:v>
                </c:pt>
                <c:pt idx="26">
                  <c:v>5.792362117279265E-3</c:v>
                </c:pt>
                <c:pt idx="27">
                  <c:v>-3.3544558739886932E-4</c:v>
                </c:pt>
                <c:pt idx="28">
                  <c:v>-4.4206507238508108E-3</c:v>
                </c:pt>
                <c:pt idx="29">
                  <c:v>-4.4206507238508108E-3</c:v>
                </c:pt>
                <c:pt idx="30">
                  <c:v>-9.5271571444159042E-3</c:v>
                </c:pt>
                <c:pt idx="31">
                  <c:v>-4.4206507238508108E-3</c:v>
                </c:pt>
                <c:pt idx="32">
                  <c:v>1.7071569808272125E-3</c:v>
                </c:pt>
                <c:pt idx="33">
                  <c:v>-3.3544558739886932E-4</c:v>
                </c:pt>
                <c:pt idx="34">
                  <c:v>-1.3567468715117992E-3</c:v>
                </c:pt>
                <c:pt idx="35">
                  <c:v>-8.5058558603028633E-3</c:v>
                </c:pt>
                <c:pt idx="36">
                  <c:v>9.8775672537313175E-3</c:v>
                </c:pt>
                <c:pt idx="37">
                  <c:v>-3.399349439737881E-3</c:v>
                </c:pt>
                <c:pt idx="38">
                  <c:v>6.8585569671417157E-4</c:v>
                </c:pt>
                <c:pt idx="39">
                  <c:v>-3.3544558739886932E-4</c:v>
                </c:pt>
                <c:pt idx="40">
                  <c:v>6.8585569671417157E-4</c:v>
                </c:pt>
                <c:pt idx="41">
                  <c:v>-3.399349439737881E-3</c:v>
                </c:pt>
                <c:pt idx="42">
                  <c:v>9.8775672537313175E-3</c:v>
                </c:pt>
                <c:pt idx="43">
                  <c:v>-1.7697567417320009E-2</c:v>
                </c:pt>
                <c:pt idx="44">
                  <c:v>9.8775672537313175E-3</c:v>
                </c:pt>
                <c:pt idx="45">
                  <c:v>5.792362117279265E-3</c:v>
                </c:pt>
                <c:pt idx="46">
                  <c:v>-1.3567468715117992E-3</c:v>
                </c:pt>
                <c:pt idx="47">
                  <c:v>4.7710608331662241E-3</c:v>
                </c:pt>
                <c:pt idx="48">
                  <c:v>1.6005374958409341E-2</c:v>
                </c:pt>
                <c:pt idx="49">
                  <c:v>4.7710608331662241E-3</c:v>
                </c:pt>
                <c:pt idx="50">
                  <c:v>1.1920169821957288E-2</c:v>
                </c:pt>
                <c:pt idx="51">
                  <c:v>-3.399349439737881E-3</c:v>
                </c:pt>
                <c:pt idx="52">
                  <c:v>1.0898868537844247E-2</c:v>
                </c:pt>
                <c:pt idx="53">
                  <c:v>-5.4419520079638517E-3</c:v>
                </c:pt>
                <c:pt idx="54">
                  <c:v>-1.3612362280867957E-2</c:v>
                </c:pt>
                <c:pt idx="55">
                  <c:v>-7.0705473515515482E-3</c:v>
                </c:pt>
                <c:pt idx="56">
                  <c:v>-8.0918486356645891E-3</c:v>
                </c:pt>
                <c:pt idx="57">
                  <c:v>-1.9640409309865658E-3</c:v>
                </c:pt>
                <c:pt idx="58">
                  <c:v>4.1637667736915684E-3</c:v>
                </c:pt>
                <c:pt idx="59">
                  <c:v>3.1424654895784165E-3</c:v>
                </c:pt>
                <c:pt idx="60">
                  <c:v>-6.0492460674386184E-3</c:v>
                </c:pt>
                <c:pt idx="61">
                  <c:v>7.8561637239404902E-5</c:v>
                </c:pt>
                <c:pt idx="62">
                  <c:v>-9.11314991977763E-3</c:v>
                </c:pt>
                <c:pt idx="63">
                  <c:v>-4.0066434992125366E-3</c:v>
                </c:pt>
                <c:pt idx="64">
                  <c:v>-5.0279447833255775E-3</c:v>
                </c:pt>
                <c:pt idx="65">
                  <c:v>5.1850680578044983E-3</c:v>
                </c:pt>
                <c:pt idx="66">
                  <c:v>-7.0705473515515482E-3</c:v>
                </c:pt>
                <c:pt idx="67">
                  <c:v>2.1211642054654867E-3</c:v>
                </c:pt>
                <c:pt idx="68">
                  <c:v>1.0291574478369592E-2</c:v>
                </c:pt>
                <c:pt idx="69">
                  <c:v>-9.11314991977763E-3</c:v>
                </c:pt>
                <c:pt idx="70">
                  <c:v>2.1211642054654867E-3</c:v>
                </c:pt>
                <c:pt idx="71">
                  <c:v>-1.4219656340342723E-2</c:v>
                </c:pt>
                <c:pt idx="72">
                  <c:v>-4.0066434992125366E-3</c:v>
                </c:pt>
                <c:pt idx="73">
                  <c:v>-1.013445120389056E-2</c:v>
                </c:pt>
                <c:pt idx="74">
                  <c:v>-9.4273964687352496E-4</c:v>
                </c:pt>
                <c:pt idx="75">
                  <c:v>1.3355478330708603E-2</c:v>
                </c:pt>
                <c:pt idx="76">
                  <c:v>7.2276706260305801E-3</c:v>
                </c:pt>
                <c:pt idx="77">
                  <c:v>-9.4273964687352496E-4</c:v>
                </c:pt>
                <c:pt idx="78">
                  <c:v>6.2063693419175392E-3</c:v>
                </c:pt>
                <c:pt idx="79">
                  <c:v>2.8674997592403662E-2</c:v>
                </c:pt>
                <c:pt idx="80">
                  <c:v>5.1850680578044983E-3</c:v>
                </c:pt>
              </c:numCache>
            </c:numRef>
          </c:xVal>
          <c:yVal>
            <c:numRef>
              <c:f>'correction (ETH)'!$G$9:$G$89</c:f>
              <c:numCache>
                <c:formatCode>0.000</c:formatCode>
                <c:ptCount val="81"/>
                <c:pt idx="0">
                  <c:v>1.4744758376401462E-2</c:v>
                </c:pt>
                <c:pt idx="1">
                  <c:v>-3.869942274419888E-2</c:v>
                </c:pt>
                <c:pt idx="2">
                  <c:v>1.3837130962514044E-3</c:v>
                </c:pt>
                <c:pt idx="3">
                  <c:v>-6.4467152927345478E-2</c:v>
                </c:pt>
                <c:pt idx="4">
                  <c:v>1.4744758376401462E-2</c:v>
                </c:pt>
                <c:pt idx="5">
                  <c:v>-1.1022971806745135E-2</c:v>
                </c:pt>
                <c:pt idx="6">
                  <c:v>3.2877605542319471E-2</c:v>
                </c:pt>
                <c:pt idx="7">
                  <c:v>-2.342965670974162E-2</c:v>
                </c:pt>
                <c:pt idx="8">
                  <c:v>-1.5794773692513003E-2</c:v>
                </c:pt>
                <c:pt idx="9">
                  <c:v>2.8105803656551576E-2</c:v>
                </c:pt>
                <c:pt idx="10">
                  <c:v>-1.1022971806745135E-2</c:v>
                </c:pt>
                <c:pt idx="11">
                  <c:v>4.051248855954806E-2</c:v>
                </c:pt>
                <c:pt idx="12">
                  <c:v>6.5325858365541112E-2</c:v>
                </c:pt>
                <c:pt idx="13">
                  <c:v>-4.5379945384273923E-2</c:v>
                </c:pt>
                <c:pt idx="14">
                  <c:v>-2.4337284123629177E-3</c:v>
                </c:pt>
                <c:pt idx="15">
                  <c:v>5.6736614971158894E-2</c:v>
                </c:pt>
                <c:pt idx="16">
                  <c:v>-1.9612215201127325E-2</c:v>
                </c:pt>
                <c:pt idx="17">
                  <c:v>9.018596113479993E-3</c:v>
                </c:pt>
                <c:pt idx="18">
                  <c:v>1.5699118753555036E-2</c:v>
                </c:pt>
                <c:pt idx="19">
                  <c:v>9.018596113479993E-3</c:v>
                </c:pt>
                <c:pt idx="20">
                  <c:v>1.9516560262169358E-2</c:v>
                </c:pt>
                <c:pt idx="21">
                  <c:v>-2.0566575578280899E-2</c:v>
                </c:pt>
                <c:pt idx="22">
                  <c:v>2.7151443279398002E-2</c:v>
                </c:pt>
                <c:pt idx="23">
                  <c:v>-6.2511699209772398E-3</c:v>
                </c:pt>
                <c:pt idx="24">
                  <c:v>-9.1142510524379605E-3</c:v>
                </c:pt>
                <c:pt idx="25">
                  <c:v>-4.442558500712035E-2</c:v>
                </c:pt>
                <c:pt idx="26">
                  <c:v>-4.3424491666700649E-3</c:v>
                </c:pt>
                <c:pt idx="27">
                  <c:v>-1.6749134069666605E-2</c:v>
                </c:pt>
                <c:pt idx="28">
                  <c:v>-4.3424491666700649E-3</c:v>
                </c:pt>
                <c:pt idx="29">
                  <c:v>-4.5379945384273923E-2</c:v>
                </c:pt>
                <c:pt idx="30">
                  <c:v>-1.0068611429591534E-2</c:v>
                </c:pt>
                <c:pt idx="31">
                  <c:v>8.0642357363264472E-3</c:v>
                </c:pt>
                <c:pt idx="32">
                  <c:v>-1.3886052938205856E-2</c:v>
                </c:pt>
                <c:pt idx="33">
                  <c:v>5.29191734625446E-2</c:v>
                </c:pt>
                <c:pt idx="34">
                  <c:v>1.7607839507862211E-2</c:v>
                </c:pt>
                <c:pt idx="35">
                  <c:v>1.3790397999247889E-2</c:v>
                </c:pt>
                <c:pt idx="36">
                  <c:v>-3.1064539726970236E-2</c:v>
                </c:pt>
                <c:pt idx="37">
                  <c:v>4.2935271909783079E-4</c:v>
                </c:pt>
                <c:pt idx="38">
                  <c:v>3.8603767805240913E-2</c:v>
                </c:pt>
                <c:pt idx="39">
                  <c:v>4.2467942277121251E-3</c:v>
                </c:pt>
                <c:pt idx="40">
                  <c:v>7.1098753591728736E-3</c:v>
                </c:pt>
                <c:pt idx="41">
                  <c:v>7.1098753591728736E-3</c:v>
                </c:pt>
                <c:pt idx="42">
                  <c:v>2.8105803656551576E-2</c:v>
                </c:pt>
                <c:pt idx="43">
                  <c:v>3.6695047050933766E-2</c:v>
                </c:pt>
                <c:pt idx="44">
                  <c:v>-1.5794773692513003E-2</c:v>
                </c:pt>
                <c:pt idx="45">
                  <c:v>-1.1977332183898709E-2</c:v>
                </c:pt>
                <c:pt idx="46">
                  <c:v>1.4744758376401462E-2</c:v>
                </c:pt>
                <c:pt idx="47">
                  <c:v>-1.1022971806745135E-2</c:v>
                </c:pt>
                <c:pt idx="48">
                  <c:v>1.0927316867787168E-2</c:v>
                </c:pt>
                <c:pt idx="49">
                  <c:v>4.2935271909783079E-4</c:v>
                </c:pt>
                <c:pt idx="50">
                  <c:v>3.2924338505585515E-3</c:v>
                </c:pt>
                <c:pt idx="51">
                  <c:v>-3.0110179349816663E-2</c:v>
                </c:pt>
                <c:pt idx="52">
                  <c:v>-3.3880887895164913E-3</c:v>
                </c:pt>
                <c:pt idx="53">
                  <c:v>-5.4923549155809687E-2</c:v>
                </c:pt>
                <c:pt idx="54">
                  <c:v>-3.3880887895164913E-3</c:v>
                </c:pt>
                <c:pt idx="55">
                  <c:v>8.4424187209739543E-3</c:v>
                </c:pt>
                <c:pt idx="56">
                  <c:v>-3.2595077496629932E-2</c:v>
                </c:pt>
                <c:pt idx="57">
                  <c:v>-2.4005834102247714E-2</c:v>
                </c:pt>
                <c:pt idx="58">
                  <c:v>3.6118869658427699E-2</c:v>
                </c:pt>
                <c:pt idx="59">
                  <c:v>-5.8729869363297049E-3</c:v>
                </c:pt>
                <c:pt idx="60">
                  <c:v>2.3712184755431187E-2</c:v>
                </c:pt>
                <c:pt idx="61">
                  <c:v>8.4424187209739543E-3</c:v>
                </c:pt>
                <c:pt idx="62">
                  <c:v>2.7529626264045481E-2</c:v>
                </c:pt>
                <c:pt idx="63">
                  <c:v>4.6616833807117064E-2</c:v>
                </c:pt>
                <c:pt idx="64">
                  <c:v>3.0392707395506202E-2</c:v>
                </c:pt>
                <c:pt idx="65">
                  <c:v>-4.1184320891012094E-2</c:v>
                </c:pt>
                <c:pt idx="66">
                  <c:v>-6.827347313483334E-3</c:v>
                </c:pt>
                <c:pt idx="67">
                  <c:v>-1.1599149199251202E-2</c:v>
                </c:pt>
                <c:pt idx="68">
                  <c:v>3.5164509281274126E-2</c:v>
                </c:pt>
                <c:pt idx="69">
                  <c:v>-3.2595077496629932E-2</c:v>
                </c:pt>
                <c:pt idx="70">
                  <c:v>2.2757824378277614E-2</c:v>
                </c:pt>
                <c:pt idx="71">
                  <c:v>8.0753570374531014E-4</c:v>
                </c:pt>
                <c:pt idx="72">
                  <c:v>1.7031662115356117E-2</c:v>
                </c:pt>
                <c:pt idx="73">
                  <c:v>7.4880583438203807E-3</c:v>
                </c:pt>
                <c:pt idx="74">
                  <c:v>8.4424187209739543E-3</c:v>
                </c:pt>
                <c:pt idx="75">
                  <c:v>-3.2595077496629932E-2</c:v>
                </c:pt>
                <c:pt idx="76">
                  <c:v>-9.6904284449440548E-3</c:v>
                </c:pt>
                <c:pt idx="77">
                  <c:v>-4.3093041645319241E-2</c:v>
                </c:pt>
                <c:pt idx="78">
                  <c:v>2.4666545132584761E-2</c:v>
                </c:pt>
                <c:pt idx="79">
                  <c:v>7.4880583438203807E-3</c:v>
                </c:pt>
                <c:pt idx="80">
                  <c:v>-6.5043330319851544E-2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84-9641-BEA4-0C183E2C5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823392"/>
        <c:axId val="1957823776"/>
      </c:scatterChart>
      <c:valAx>
        <c:axId val="1957823392"/>
        <c:scaling>
          <c:orientation val="minMax"/>
          <c:min val="-3.0000000000000006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>
                    <a:solidFill>
                      <a:schemeClr val="tx1"/>
                    </a:solidFill>
                  </a:rPr>
                  <a:t>∆</a:t>
                </a:r>
                <a:r>
                  <a:rPr lang="en-GB" sz="1800" b="1" baseline="-25000">
                    <a:solidFill>
                      <a:schemeClr val="tx1"/>
                    </a:solidFill>
                  </a:rPr>
                  <a:t>47 (CDES90,uc)</a:t>
                </a:r>
                <a:r>
                  <a:rPr lang="en-GB" sz="1800" b="1">
                    <a:solidFill>
                      <a:schemeClr val="tx1"/>
                    </a:solidFill>
                  </a:rPr>
                  <a:t> residuals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0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1957823776"/>
        <c:crosses val="autoZero"/>
        <c:crossBetween val="midCat"/>
      </c:valAx>
      <c:valAx>
        <c:axId val="1957823776"/>
        <c:scaling>
          <c:orientation val="minMax"/>
          <c:max val="0.12000000000000001"/>
          <c:min val="-0.1200000000000000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>
                    <a:solidFill>
                      <a:schemeClr val="tx1"/>
                    </a:solidFill>
                  </a:rPr>
                  <a:t>∆</a:t>
                </a:r>
                <a:r>
                  <a:rPr lang="en-GB" sz="1800" b="1" baseline="-25000">
                    <a:solidFill>
                      <a:schemeClr val="tx1"/>
                    </a:solidFill>
                  </a:rPr>
                  <a:t>48 (CDES90,uc)</a:t>
                </a:r>
                <a:r>
                  <a:rPr lang="en-GB" sz="1800" b="1">
                    <a:solidFill>
                      <a:schemeClr val="tx1"/>
                    </a:solidFill>
                  </a:rPr>
                  <a:t> residuals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0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1957823392"/>
        <c:crosses val="autoZero"/>
        <c:crossBetween val="midCat"/>
        <c:majorUnit val="4.0000000000000008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8AD8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'correction (ETH)'!$E$9:$E$89</c:f>
              <c:numCache>
                <c:formatCode>0.000000</c:formatCode>
                <c:ptCount val="81"/>
                <c:pt idx="0">
                  <c:v>1.3194444443797693E-2</c:v>
                </c:pt>
                <c:pt idx="1">
                  <c:v>0.57291666666424135</c:v>
                </c:pt>
                <c:pt idx="2">
                  <c:v>1.2958333333299379</c:v>
                </c:pt>
                <c:pt idx="3">
                  <c:v>2.1756944444423425</c:v>
                </c:pt>
                <c:pt idx="4">
                  <c:v>3.390277777776646</c:v>
                </c:pt>
                <c:pt idx="5">
                  <c:v>5.5256944444408873</c:v>
                </c:pt>
                <c:pt idx="6">
                  <c:v>6.0444444444437977</c:v>
                </c:pt>
                <c:pt idx="7">
                  <c:v>8.1611111111124046</c:v>
                </c:pt>
                <c:pt idx="8">
                  <c:v>9.9354166666671517</c:v>
                </c:pt>
                <c:pt idx="9">
                  <c:v>12.144444444442343</c:v>
                </c:pt>
                <c:pt idx="10">
                  <c:v>14.10624999999709</c:v>
                </c:pt>
                <c:pt idx="11">
                  <c:v>16.225694444445253</c:v>
                </c:pt>
                <c:pt idx="12">
                  <c:v>17.788194444445253</c:v>
                </c:pt>
                <c:pt idx="13">
                  <c:v>19.59652777777228</c:v>
                </c:pt>
                <c:pt idx="14">
                  <c:v>21.559027777773736</c:v>
                </c:pt>
                <c:pt idx="15">
                  <c:v>23.829166666662786</c:v>
                </c:pt>
                <c:pt idx="16">
                  <c:v>25.38749999999709</c:v>
                </c:pt>
                <c:pt idx="17">
                  <c:v>27.518055555556202</c:v>
                </c:pt>
                <c:pt idx="18">
                  <c:v>29.476388888884685</c:v>
                </c:pt>
                <c:pt idx="19">
                  <c:v>32.672222222223354</c:v>
                </c:pt>
                <c:pt idx="20">
                  <c:v>34.597916666665697</c:v>
                </c:pt>
                <c:pt idx="21">
                  <c:v>36.530555555553292</c:v>
                </c:pt>
                <c:pt idx="22">
                  <c:v>38.090277777773736</c:v>
                </c:pt>
                <c:pt idx="23">
                  <c:v>39.668055555550382</c:v>
                </c:pt>
                <c:pt idx="24">
                  <c:v>41.59652777777228</c:v>
                </c:pt>
                <c:pt idx="25">
                  <c:v>44.163194444445253</c:v>
                </c:pt>
                <c:pt idx="26">
                  <c:v>47.215277777773736</c:v>
                </c:pt>
                <c:pt idx="27">
                  <c:v>0.1875</c:v>
                </c:pt>
                <c:pt idx="28">
                  <c:v>0.94861111111094942</c:v>
                </c:pt>
                <c:pt idx="29">
                  <c:v>1.4812499999970896</c:v>
                </c:pt>
                <c:pt idx="30">
                  <c:v>2.3486111111124046</c:v>
                </c:pt>
                <c:pt idx="31">
                  <c:v>3.9104166666656965</c:v>
                </c:pt>
                <c:pt idx="32">
                  <c:v>6.2173611111065838</c:v>
                </c:pt>
                <c:pt idx="33">
                  <c:v>6.921527777776646</c:v>
                </c:pt>
                <c:pt idx="34">
                  <c:v>8.8840277777781012</c:v>
                </c:pt>
                <c:pt idx="35">
                  <c:v>10.48263888888323</c:v>
                </c:pt>
                <c:pt idx="36">
                  <c:v>12.87638888888614</c:v>
                </c:pt>
                <c:pt idx="37">
                  <c:v>14.649305555554747</c:v>
                </c:pt>
                <c:pt idx="38">
                  <c:v>16.748611111106584</c:v>
                </c:pt>
                <c:pt idx="39">
                  <c:v>18.309027777773736</c:v>
                </c:pt>
                <c:pt idx="40">
                  <c:v>20.302083333328483</c:v>
                </c:pt>
                <c:pt idx="41">
                  <c:v>22.252083333332848</c:v>
                </c:pt>
                <c:pt idx="42">
                  <c:v>24.347222222218988</c:v>
                </c:pt>
                <c:pt idx="43">
                  <c:v>26.278472222220444</c:v>
                </c:pt>
                <c:pt idx="44">
                  <c:v>28.225694444445253</c:v>
                </c:pt>
                <c:pt idx="45">
                  <c:v>30.061805555553292</c:v>
                </c:pt>
                <c:pt idx="46">
                  <c:v>31.622222222220444</c:v>
                </c:pt>
                <c:pt idx="47">
                  <c:v>33.367361111108039</c:v>
                </c:pt>
                <c:pt idx="48">
                  <c:v>35.291666666664241</c:v>
                </c:pt>
                <c:pt idx="49">
                  <c:v>37.049999999995634</c:v>
                </c:pt>
                <c:pt idx="50">
                  <c:v>38.609027777776646</c:v>
                </c:pt>
                <c:pt idx="51">
                  <c:v>40.361111111109494</c:v>
                </c:pt>
                <c:pt idx="52">
                  <c:v>42.29374999999709</c:v>
                </c:pt>
                <c:pt idx="53">
                  <c:v>45.202777777776646</c:v>
                </c:pt>
                <c:pt idx="54">
                  <c:v>47.926388888889051</c:v>
                </c:pt>
                <c:pt idx="55">
                  <c:v>0.36041666666278616</c:v>
                </c:pt>
                <c:pt idx="56">
                  <c:v>1.1229166666671517</c:v>
                </c:pt>
                <c:pt idx="57">
                  <c:v>2.0034722222189885</c:v>
                </c:pt>
                <c:pt idx="58">
                  <c:v>2.8708333333343035</c:v>
                </c:pt>
                <c:pt idx="59">
                  <c:v>4.9902777777751908</c:v>
                </c:pt>
                <c:pt idx="60">
                  <c:v>7.4513888888832298</c:v>
                </c:pt>
                <c:pt idx="61">
                  <c:v>13.393055555556202</c:v>
                </c:pt>
                <c:pt idx="62">
                  <c:v>15.341666666667152</c:v>
                </c:pt>
                <c:pt idx="63">
                  <c:v>17.267361111109494</c:v>
                </c:pt>
                <c:pt idx="64">
                  <c:v>19.052083333328483</c:v>
                </c:pt>
                <c:pt idx="65">
                  <c:v>23.309722222220444</c:v>
                </c:pt>
                <c:pt idx="66">
                  <c:v>24.867361111108039</c:v>
                </c:pt>
                <c:pt idx="67">
                  <c:v>26.981944444443798</c:v>
                </c:pt>
                <c:pt idx="68">
                  <c:v>28.928472222221899</c:v>
                </c:pt>
                <c:pt idx="69">
                  <c:v>30.582638888889051</c:v>
                </c:pt>
                <c:pt idx="70">
                  <c:v>32.142361111109494</c:v>
                </c:pt>
                <c:pt idx="71">
                  <c:v>34.077777777776646</c:v>
                </c:pt>
                <c:pt idx="72">
                  <c:v>36.00138888888614</c:v>
                </c:pt>
                <c:pt idx="73">
                  <c:v>37.571527777778101</c:v>
                </c:pt>
                <c:pt idx="74">
                  <c:v>39.12777777777228</c:v>
                </c:pt>
                <c:pt idx="75">
                  <c:v>43.036111111112405</c:v>
                </c:pt>
                <c:pt idx="76">
                  <c:v>44.336111111108039</c:v>
                </c:pt>
                <c:pt idx="77">
                  <c:v>44.509027777778101</c:v>
                </c:pt>
                <c:pt idx="78">
                  <c:v>44.681944444440887</c:v>
                </c:pt>
                <c:pt idx="79">
                  <c:v>46.526388888887595</c:v>
                </c:pt>
                <c:pt idx="80">
                  <c:v>48.444444444445253</c:v>
                </c:pt>
              </c:numCache>
            </c:numRef>
          </c:xVal>
          <c:yVal>
            <c:numRef>
              <c:f>'correction (ETH)'!$G$9:$G$89</c:f>
              <c:numCache>
                <c:formatCode>0.000</c:formatCode>
                <c:ptCount val="81"/>
                <c:pt idx="0">
                  <c:v>1.4744758376401462E-2</c:v>
                </c:pt>
                <c:pt idx="1">
                  <c:v>-3.869942274419888E-2</c:v>
                </c:pt>
                <c:pt idx="2">
                  <c:v>1.3837130962514044E-3</c:v>
                </c:pt>
                <c:pt idx="3">
                  <c:v>-6.4467152927345478E-2</c:v>
                </c:pt>
                <c:pt idx="4">
                  <c:v>1.4744758376401462E-2</c:v>
                </c:pt>
                <c:pt idx="5">
                  <c:v>-1.1022971806745135E-2</c:v>
                </c:pt>
                <c:pt idx="6">
                  <c:v>3.2877605542319471E-2</c:v>
                </c:pt>
                <c:pt idx="7">
                  <c:v>-2.342965670974162E-2</c:v>
                </c:pt>
                <c:pt idx="8">
                  <c:v>-1.5794773692513003E-2</c:v>
                </c:pt>
                <c:pt idx="9">
                  <c:v>2.8105803656551576E-2</c:v>
                </c:pt>
                <c:pt idx="10">
                  <c:v>-1.1022971806745135E-2</c:v>
                </c:pt>
                <c:pt idx="11">
                  <c:v>4.051248855954806E-2</c:v>
                </c:pt>
                <c:pt idx="12">
                  <c:v>6.5325858365541112E-2</c:v>
                </c:pt>
                <c:pt idx="13">
                  <c:v>-4.5379945384273923E-2</c:v>
                </c:pt>
                <c:pt idx="14">
                  <c:v>-2.4337284123629177E-3</c:v>
                </c:pt>
                <c:pt idx="15">
                  <c:v>5.6736614971158894E-2</c:v>
                </c:pt>
                <c:pt idx="16">
                  <c:v>-1.9612215201127325E-2</c:v>
                </c:pt>
                <c:pt idx="17">
                  <c:v>9.018596113479993E-3</c:v>
                </c:pt>
                <c:pt idx="18">
                  <c:v>1.5699118753555036E-2</c:v>
                </c:pt>
                <c:pt idx="19">
                  <c:v>9.018596113479993E-3</c:v>
                </c:pt>
                <c:pt idx="20">
                  <c:v>1.9516560262169358E-2</c:v>
                </c:pt>
                <c:pt idx="21">
                  <c:v>-2.0566575578280899E-2</c:v>
                </c:pt>
                <c:pt idx="22">
                  <c:v>2.7151443279398002E-2</c:v>
                </c:pt>
                <c:pt idx="23">
                  <c:v>-6.2511699209772398E-3</c:v>
                </c:pt>
                <c:pt idx="24">
                  <c:v>-9.1142510524379605E-3</c:v>
                </c:pt>
                <c:pt idx="25">
                  <c:v>-4.442558500712035E-2</c:v>
                </c:pt>
                <c:pt idx="26">
                  <c:v>-4.3424491666700649E-3</c:v>
                </c:pt>
                <c:pt idx="27">
                  <c:v>-1.6749134069666605E-2</c:v>
                </c:pt>
                <c:pt idx="28">
                  <c:v>-4.3424491666700649E-3</c:v>
                </c:pt>
                <c:pt idx="29">
                  <c:v>-4.5379945384273923E-2</c:v>
                </c:pt>
                <c:pt idx="30">
                  <c:v>-1.0068611429591534E-2</c:v>
                </c:pt>
                <c:pt idx="31">
                  <c:v>8.0642357363264472E-3</c:v>
                </c:pt>
                <c:pt idx="32">
                  <c:v>-1.3886052938205856E-2</c:v>
                </c:pt>
                <c:pt idx="33">
                  <c:v>5.29191734625446E-2</c:v>
                </c:pt>
                <c:pt idx="34">
                  <c:v>1.7607839507862211E-2</c:v>
                </c:pt>
                <c:pt idx="35">
                  <c:v>1.3790397999247889E-2</c:v>
                </c:pt>
                <c:pt idx="36">
                  <c:v>-3.1064539726970236E-2</c:v>
                </c:pt>
                <c:pt idx="37">
                  <c:v>4.2935271909783079E-4</c:v>
                </c:pt>
                <c:pt idx="38">
                  <c:v>3.8603767805240913E-2</c:v>
                </c:pt>
                <c:pt idx="39">
                  <c:v>4.2467942277121251E-3</c:v>
                </c:pt>
                <c:pt idx="40">
                  <c:v>7.1098753591728736E-3</c:v>
                </c:pt>
                <c:pt idx="41">
                  <c:v>7.1098753591728736E-3</c:v>
                </c:pt>
                <c:pt idx="42">
                  <c:v>2.8105803656551576E-2</c:v>
                </c:pt>
                <c:pt idx="43">
                  <c:v>3.6695047050933766E-2</c:v>
                </c:pt>
                <c:pt idx="44">
                  <c:v>-1.5794773692513003E-2</c:v>
                </c:pt>
                <c:pt idx="45">
                  <c:v>-1.1977332183898709E-2</c:v>
                </c:pt>
                <c:pt idx="46">
                  <c:v>1.4744758376401462E-2</c:v>
                </c:pt>
                <c:pt idx="47">
                  <c:v>-1.1022971806745135E-2</c:v>
                </c:pt>
                <c:pt idx="48">
                  <c:v>1.0927316867787168E-2</c:v>
                </c:pt>
                <c:pt idx="49">
                  <c:v>4.2935271909783079E-4</c:v>
                </c:pt>
                <c:pt idx="50">
                  <c:v>3.2924338505585515E-3</c:v>
                </c:pt>
                <c:pt idx="51">
                  <c:v>-3.0110179349816663E-2</c:v>
                </c:pt>
                <c:pt idx="52">
                  <c:v>-3.3880887895164913E-3</c:v>
                </c:pt>
                <c:pt idx="53">
                  <c:v>-5.4923549155809687E-2</c:v>
                </c:pt>
                <c:pt idx="54">
                  <c:v>-3.3880887895164913E-3</c:v>
                </c:pt>
                <c:pt idx="55">
                  <c:v>8.4424187209739543E-3</c:v>
                </c:pt>
                <c:pt idx="56">
                  <c:v>-3.2595077496629932E-2</c:v>
                </c:pt>
                <c:pt idx="57">
                  <c:v>-2.4005834102247714E-2</c:v>
                </c:pt>
                <c:pt idx="58">
                  <c:v>3.6118869658427699E-2</c:v>
                </c:pt>
                <c:pt idx="59">
                  <c:v>-5.8729869363297049E-3</c:v>
                </c:pt>
                <c:pt idx="60">
                  <c:v>2.3712184755431187E-2</c:v>
                </c:pt>
                <c:pt idx="61">
                  <c:v>8.4424187209739543E-3</c:v>
                </c:pt>
                <c:pt idx="62">
                  <c:v>2.7529626264045481E-2</c:v>
                </c:pt>
                <c:pt idx="63">
                  <c:v>4.6616833807117064E-2</c:v>
                </c:pt>
                <c:pt idx="64">
                  <c:v>3.0392707395506202E-2</c:v>
                </c:pt>
                <c:pt idx="65">
                  <c:v>-4.1184320891012094E-2</c:v>
                </c:pt>
                <c:pt idx="66">
                  <c:v>-6.827347313483334E-3</c:v>
                </c:pt>
                <c:pt idx="67">
                  <c:v>-1.1599149199251202E-2</c:v>
                </c:pt>
                <c:pt idx="68">
                  <c:v>3.5164509281274126E-2</c:v>
                </c:pt>
                <c:pt idx="69">
                  <c:v>-3.2595077496629932E-2</c:v>
                </c:pt>
                <c:pt idx="70">
                  <c:v>2.2757824378277614E-2</c:v>
                </c:pt>
                <c:pt idx="71">
                  <c:v>8.0753570374531014E-4</c:v>
                </c:pt>
                <c:pt idx="72">
                  <c:v>1.7031662115356117E-2</c:v>
                </c:pt>
                <c:pt idx="73">
                  <c:v>7.4880583438203807E-3</c:v>
                </c:pt>
                <c:pt idx="74">
                  <c:v>8.4424187209739543E-3</c:v>
                </c:pt>
                <c:pt idx="75">
                  <c:v>-3.2595077496629932E-2</c:v>
                </c:pt>
                <c:pt idx="76">
                  <c:v>-9.6904284449440548E-3</c:v>
                </c:pt>
                <c:pt idx="77">
                  <c:v>-4.3093041645319241E-2</c:v>
                </c:pt>
                <c:pt idx="78">
                  <c:v>2.4666545132584761E-2</c:v>
                </c:pt>
                <c:pt idx="79">
                  <c:v>7.4880583438203807E-3</c:v>
                </c:pt>
                <c:pt idx="80">
                  <c:v>-6.5043330319851544E-2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EF-2740-AFED-B3076C07D0D8}"/>
            </c:ext>
          </c:extLst>
        </c:ser>
        <c:ser>
          <c:idx val="1"/>
          <c:order val="1"/>
          <c:tx>
            <c:v>shot noise -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'correction (ETH)'!$X$25:$X$26</c:f>
              <c:numCache>
                <c:formatCode>General</c:formatCode>
                <c:ptCount val="2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'correction (ETH)'!$Y$25:$Y$26</c:f>
              <c:numCache>
                <c:formatCode>General</c:formatCode>
                <c:ptCount val="2"/>
                <c:pt idx="0">
                  <c:v>-2.3E-2</c:v>
                </c:pt>
                <c:pt idx="1">
                  <c:v>-2.3E-2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6-5246-99A7-8BE63563C4F8}"/>
            </c:ext>
          </c:extLst>
        </c:ser>
        <c:ser>
          <c:idx val="2"/>
          <c:order val="2"/>
          <c:tx>
            <c:v>shot noise +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'correction (ETH)'!$X$25:$X$26</c:f>
              <c:numCache>
                <c:formatCode>General</c:formatCode>
                <c:ptCount val="2"/>
                <c:pt idx="0">
                  <c:v>0</c:v>
                </c:pt>
                <c:pt idx="1">
                  <c:v>130</c:v>
                </c:pt>
              </c:numCache>
            </c:numRef>
          </c:xVal>
          <c:yVal>
            <c:numRef>
              <c:f>'correction (ETH)'!$Z$25:$Z$26</c:f>
              <c:numCache>
                <c:formatCode>General</c:formatCode>
                <c:ptCount val="2"/>
                <c:pt idx="0">
                  <c:v>2.3E-2</c:v>
                </c:pt>
                <c:pt idx="1">
                  <c:v>2.3E-2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36-5246-99A7-8BE63563C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092463"/>
        <c:axId val="2069109839"/>
      </c:scatterChart>
      <c:valAx>
        <c:axId val="2069092463"/>
        <c:scaling>
          <c:orientation val="minMax"/>
          <c:max val="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>
                    <a:solidFill>
                      <a:schemeClr val="tx1"/>
                    </a:solidFill>
                  </a:rPr>
                  <a:t>Relative time (day)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069109839"/>
        <c:crossesAt val="-0.12000000000000001"/>
        <c:crossBetween val="midCat"/>
        <c:majorUnit val="5"/>
      </c:valAx>
      <c:valAx>
        <c:axId val="2069109839"/>
        <c:scaling>
          <c:orientation val="minMax"/>
          <c:max val="0.12000000000000001"/>
          <c:min val="-0.1200000000000000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 i="1" baseline="0">
                    <a:effectLst/>
                  </a:rPr>
                  <a:t>∆</a:t>
                </a:r>
                <a:r>
                  <a:rPr lang="en-GB" sz="1800" b="1" i="0" baseline="-25000">
                    <a:effectLst/>
                  </a:rPr>
                  <a:t>48 (CDES90,uc)</a:t>
                </a:r>
                <a:r>
                  <a:rPr lang="en-GB" sz="1800" b="1" i="0" baseline="0">
                    <a:effectLst/>
                  </a:rPr>
                  <a:t> residuals </a:t>
                </a:r>
                <a:r>
                  <a:rPr lang="en-US" sz="1800" b="1" i="0" u="none" strike="noStrike" baseline="0">
                    <a:effectLst/>
                  </a:rPr>
                  <a:t>(‰)</a:t>
                </a:r>
                <a:endParaRPr lang="hu-HU" sz="1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U"/>
            </a:p>
          </c:txPr>
        </c:title>
        <c:numFmt formatCode="0.0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HU"/>
          </a:p>
        </c:txPr>
        <c:crossAx val="2069092463"/>
        <c:crossesAt val="0"/>
        <c:crossBetween val="midCat"/>
        <c:majorUnit val="4.0000000000000008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101600</xdr:colOff>
      <xdr:row>40</xdr:row>
      <xdr:rowOff>25400</xdr:rowOff>
    </xdr:from>
    <xdr:to>
      <xdr:col>9</xdr:col>
      <xdr:colOff>469000</xdr:colOff>
      <xdr:row>69</xdr:row>
      <xdr:rowOff>95900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7E25FF-0989-9040-8CBB-5FA1A62FC6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  <xdr:twoCellAnchor editAs="absolute">
    <xdr:from>
      <xdr:col>9</xdr:col>
      <xdr:colOff>571500</xdr:colOff>
      <xdr:row>40</xdr:row>
      <xdr:rowOff>25400</xdr:rowOff>
    </xdr:from>
    <xdr:to>
      <xdr:col>16</xdr:col>
      <xdr:colOff>735700</xdr:colOff>
      <xdr:row>69</xdr:row>
      <xdr:rowOff>95900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EDDE2D-8E02-E94A-AB8C-5A23D62FBF9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 fPrintsWithSheet="0"/>
  </xdr:twoCellAnchor>
  <xdr:twoCellAnchor editAs="absolute">
    <xdr:from>
      <xdr:col>16</xdr:col>
      <xdr:colOff>838200</xdr:colOff>
      <xdr:row>40</xdr:row>
      <xdr:rowOff>25400</xdr:rowOff>
    </xdr:from>
    <xdr:to>
      <xdr:col>21</xdr:col>
      <xdr:colOff>1510400</xdr:colOff>
      <xdr:row>69</xdr:row>
      <xdr:rowOff>95900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A8E720-52B5-1C4F-B185-B93AA57ECF1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76200</xdr:colOff>
      <xdr:row>86</xdr:row>
      <xdr:rowOff>114300</xdr:rowOff>
    </xdr:from>
    <xdr:to>
      <xdr:col>11</xdr:col>
      <xdr:colOff>176900</xdr:colOff>
      <xdr:row>115</xdr:row>
      <xdr:rowOff>197500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49F477-9AC2-BE45-BE59-748049469E3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  <xdr:twoCellAnchor editAs="absolute">
    <xdr:from>
      <xdr:col>19</xdr:col>
      <xdr:colOff>571500</xdr:colOff>
      <xdr:row>86</xdr:row>
      <xdr:rowOff>114300</xdr:rowOff>
    </xdr:from>
    <xdr:to>
      <xdr:col>25</xdr:col>
      <xdr:colOff>303900</xdr:colOff>
      <xdr:row>115</xdr:row>
      <xdr:rowOff>197500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06D1CE-3B66-5549-B378-6C93FEC2BDD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 fPrintsWithSheet="0"/>
  </xdr:twoCellAnchor>
  <xdr:twoCellAnchor editAs="absolute">
    <xdr:from>
      <xdr:col>11</xdr:col>
      <xdr:colOff>215900</xdr:colOff>
      <xdr:row>86</xdr:row>
      <xdr:rowOff>114300</xdr:rowOff>
    </xdr:from>
    <xdr:to>
      <xdr:col>19</xdr:col>
      <xdr:colOff>532500</xdr:colOff>
      <xdr:row>115</xdr:row>
      <xdr:rowOff>197500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ECB0B7-5922-E542-BCA8-50CE354AF64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 fPrintsWithSheet="0"/>
  </xdr:twoCellAnchor>
  <xdr:twoCellAnchor editAs="absolute">
    <xdr:from>
      <xdr:col>19</xdr:col>
      <xdr:colOff>596900</xdr:colOff>
      <xdr:row>115</xdr:row>
      <xdr:rowOff>152400</xdr:rowOff>
    </xdr:from>
    <xdr:to>
      <xdr:col>25</xdr:col>
      <xdr:colOff>329300</xdr:colOff>
      <xdr:row>145</xdr:row>
      <xdr:rowOff>32400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D00FD2-4EB2-1342-ADC1-BC6422F4C31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 fPrintsWithSheet="0"/>
  </xdr:twoCellAnchor>
  <xdr:twoCellAnchor editAs="absolute">
    <xdr:from>
      <xdr:col>11</xdr:col>
      <xdr:colOff>241300</xdr:colOff>
      <xdr:row>115</xdr:row>
      <xdr:rowOff>190500</xdr:rowOff>
    </xdr:from>
    <xdr:to>
      <xdr:col>19</xdr:col>
      <xdr:colOff>557900</xdr:colOff>
      <xdr:row>145</xdr:row>
      <xdr:rowOff>70500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A9E4AFE-9898-4641-9D67-5FA9145133A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 fPrintsWithSheet="0"/>
  </xdr:twoCellAnchor>
  <xdr:twoCellAnchor editAs="absolute">
    <xdr:from>
      <xdr:col>1</xdr:col>
      <xdr:colOff>546100</xdr:colOff>
      <xdr:row>116</xdr:row>
      <xdr:rowOff>101600</xdr:rowOff>
    </xdr:from>
    <xdr:to>
      <xdr:col>11</xdr:col>
      <xdr:colOff>88000</xdr:colOff>
      <xdr:row>145</xdr:row>
      <xdr:rowOff>184800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C53AC16-2572-4347-81B0-A75C1403FE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2</xdr:row>
      <xdr:rowOff>25406</xdr:rowOff>
    </xdr:from>
    <xdr:to>
      <xdr:col>22</xdr:col>
      <xdr:colOff>13050</xdr:colOff>
      <xdr:row>19</xdr:row>
      <xdr:rowOff>171006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68318E-36AA-B24A-9AFB-DB0650FF43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  <xdr:twoCellAnchor editAs="absolute">
    <xdr:from>
      <xdr:col>11</xdr:col>
      <xdr:colOff>19050</xdr:colOff>
      <xdr:row>38</xdr:row>
      <xdr:rowOff>50806</xdr:rowOff>
    </xdr:from>
    <xdr:to>
      <xdr:col>19</xdr:col>
      <xdr:colOff>736600</xdr:colOff>
      <xdr:row>67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DF59D5-EC26-A741-9D17-1A5AECA82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 fPrintsWithSheet="0"/>
  </xdr:twoCellAnchor>
  <xdr:twoCellAnchor editAs="absolute">
    <xdr:from>
      <xdr:col>11</xdr:col>
      <xdr:colOff>19050</xdr:colOff>
      <xdr:row>20</xdr:row>
      <xdr:rowOff>38106</xdr:rowOff>
    </xdr:from>
    <xdr:to>
      <xdr:col>22</xdr:col>
      <xdr:colOff>13050</xdr:colOff>
      <xdr:row>37</xdr:row>
      <xdr:rowOff>183706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84B2B4-DA97-524E-9321-5D0EA47F0C4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C%20Supplementary%20Data%201%202019-1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librated gases"/>
      <sheetName val="carbonates"/>
      <sheetName val="ETF"/>
      <sheetName val="correction"/>
    </sheetNames>
    <sheetDataSet>
      <sheetData sheetId="0" refreshError="1"/>
      <sheetData sheetId="1" refreshError="1"/>
      <sheetData sheetId="2">
        <row r="14">
          <cell r="O14" t="str">
            <v>ETH1</v>
          </cell>
          <cell r="P14">
            <v>0.21220912224481081</v>
          </cell>
          <cell r="Q14">
            <v>0.13893011048615153</v>
          </cell>
        </row>
        <row r="15">
          <cell r="O15" t="str">
            <v>ETH2</v>
          </cell>
          <cell r="P15">
            <v>0.21220912224481081</v>
          </cell>
          <cell r="Q15">
            <v>0.13893011048615153</v>
          </cell>
        </row>
        <row r="16">
          <cell r="O16" t="str">
            <v>ETH3</v>
          </cell>
          <cell r="P16">
            <v>0.61562703031958854</v>
          </cell>
          <cell r="Q16">
            <v>0.29666962380338391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59D5F-BF7B-5341-85BB-BEA9E86ADB19}">
  <sheetPr codeName="Sheet1"/>
  <dimension ref="A1:W44"/>
  <sheetViews>
    <sheetView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A40" sqref="A40"/>
    </sheetView>
  </sheetViews>
  <sheetFormatPr baseColWidth="10" defaultColWidth="10" defaultRowHeight="16"/>
  <cols>
    <col min="1" max="1" width="20.1640625" style="6" bestFit="1" customWidth="1"/>
    <col min="2" max="2" width="9.83203125" style="6" bestFit="1" customWidth="1"/>
    <col min="3" max="3" width="11.6640625" style="9" bestFit="1" customWidth="1"/>
    <col min="4" max="4" width="14.33203125" style="9" bestFit="1" customWidth="1"/>
    <col min="5" max="5" width="11.6640625" style="9" bestFit="1" customWidth="1"/>
    <col min="6" max="6" width="14.33203125" style="9" bestFit="1" customWidth="1"/>
    <col min="7" max="7" width="11.6640625" style="9" bestFit="1" customWidth="1"/>
    <col min="8" max="8" width="14.33203125" style="9" bestFit="1" customWidth="1"/>
    <col min="9" max="9" width="11.6640625" style="9" bestFit="1" customWidth="1"/>
    <col min="10" max="10" width="14.33203125" style="9" bestFit="1" customWidth="1"/>
    <col min="11" max="11" width="11.6640625" style="9" bestFit="1" customWidth="1"/>
    <col min="12" max="12" width="14.33203125" style="9" bestFit="1" customWidth="1"/>
    <col min="13" max="13" width="11.6640625" style="9" bestFit="1" customWidth="1"/>
    <col min="14" max="14" width="14.33203125" style="9" bestFit="1" customWidth="1"/>
    <col min="15" max="15" width="11.6640625" style="9" bestFit="1" customWidth="1"/>
    <col min="16" max="16" width="14.33203125" style="9" bestFit="1" customWidth="1"/>
    <col min="17" max="17" width="11.6640625" style="9" bestFit="1" customWidth="1"/>
    <col min="18" max="18" width="14.33203125" style="6" bestFit="1" customWidth="1"/>
    <col min="19" max="19" width="18" style="8" bestFit="1" customWidth="1"/>
    <col min="20" max="21" width="20.83203125" style="8" bestFit="1" customWidth="1"/>
    <col min="22" max="22" width="23.5" style="8" bestFit="1" customWidth="1"/>
    <col min="23" max="23" width="13.5" style="6" bestFit="1" customWidth="1"/>
    <col min="24" max="16384" width="10" style="6"/>
  </cols>
  <sheetData>
    <row r="1" spans="1:23" s="7" customFormat="1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84" t="s">
        <v>8</v>
      </c>
      <c r="J1" s="1" t="s">
        <v>9</v>
      </c>
      <c r="K1" s="3" t="s">
        <v>10</v>
      </c>
      <c r="L1" s="1" t="s">
        <v>11</v>
      </c>
      <c r="M1" s="2" t="s">
        <v>12</v>
      </c>
      <c r="N1" s="1" t="s">
        <v>13</v>
      </c>
      <c r="O1" s="84" t="s">
        <v>14</v>
      </c>
      <c r="P1" s="1" t="s">
        <v>15</v>
      </c>
      <c r="Q1" s="3" t="s">
        <v>16</v>
      </c>
      <c r="R1" s="1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</row>
    <row r="2" spans="1:23">
      <c r="A2" s="6" t="s">
        <v>65</v>
      </c>
      <c r="B2" s="105" t="s">
        <v>26</v>
      </c>
      <c r="C2" s="9">
        <v>-14.554</v>
      </c>
      <c r="D2" s="9">
        <v>2E-3</v>
      </c>
      <c r="E2" s="9">
        <v>-6.4729999999999999</v>
      </c>
      <c r="F2" s="9">
        <v>2E-3</v>
      </c>
      <c r="G2" s="9">
        <v>-22.105</v>
      </c>
      <c r="H2" s="9">
        <v>3.2000000000000001E-2</v>
      </c>
      <c r="I2" s="9">
        <v>-13.167</v>
      </c>
      <c r="J2" s="9">
        <v>7.8E-2</v>
      </c>
      <c r="K2" s="9">
        <v>-23.065000000000001</v>
      </c>
      <c r="L2" s="9">
        <v>3.117</v>
      </c>
      <c r="M2" s="9">
        <v>-0.84099999999999997</v>
      </c>
      <c r="N2" s="9">
        <v>3.2000000000000001E-2</v>
      </c>
      <c r="O2" s="9">
        <v>-0.26700000000000002</v>
      </c>
      <c r="P2" s="9">
        <v>7.6999999999999999E-2</v>
      </c>
      <c r="Q2" s="9">
        <v>5.0659999999999998</v>
      </c>
      <c r="R2" s="6">
        <v>3.2080000000000002</v>
      </c>
      <c r="S2" s="8">
        <v>-19.47</v>
      </c>
      <c r="T2" s="8">
        <v>0</v>
      </c>
      <c r="U2" s="8">
        <v>18.649999999999999</v>
      </c>
      <c r="V2" s="8">
        <v>0</v>
      </c>
      <c r="W2" s="6">
        <v>13</v>
      </c>
    </row>
    <row r="3" spans="1:23">
      <c r="A3" s="6" t="s">
        <v>67</v>
      </c>
      <c r="B3" s="105" t="s">
        <v>26</v>
      </c>
      <c r="C3" s="9">
        <v>5.1999999999999998E-2</v>
      </c>
      <c r="D3" s="9">
        <v>2E-3</v>
      </c>
      <c r="E3" s="9">
        <v>-0.55200000000000005</v>
      </c>
      <c r="F3" s="9">
        <v>2E-3</v>
      </c>
      <c r="G3" s="9">
        <v>-1.331</v>
      </c>
      <c r="H3" s="9">
        <v>2.8000000000000001E-2</v>
      </c>
      <c r="I3" s="9">
        <v>-1.4650000000000001</v>
      </c>
      <c r="J3" s="9">
        <v>9.5000000000000001E-2</v>
      </c>
      <c r="K3" s="9">
        <v>2.6560000000000001</v>
      </c>
      <c r="L3" s="9">
        <v>2.4049999999999998</v>
      </c>
      <c r="M3" s="9">
        <v>-0.84299999999999997</v>
      </c>
      <c r="N3" s="9">
        <v>2.9000000000000001E-2</v>
      </c>
      <c r="O3" s="9">
        <v>-0.36299999999999999</v>
      </c>
      <c r="P3" s="9">
        <v>9.8000000000000004E-2</v>
      </c>
      <c r="Q3" s="9">
        <v>3.6880000000000002</v>
      </c>
      <c r="R3" s="6">
        <v>2.407</v>
      </c>
      <c r="S3" s="8">
        <v>-4.12</v>
      </c>
      <c r="T3" s="8">
        <v>0</v>
      </c>
      <c r="U3" s="8">
        <v>24.69</v>
      </c>
      <c r="V3" s="8">
        <v>0</v>
      </c>
      <c r="W3" s="6">
        <v>13</v>
      </c>
    </row>
    <row r="4" spans="1:23">
      <c r="A4" s="6" t="s">
        <v>69</v>
      </c>
      <c r="B4" s="105" t="s">
        <v>26</v>
      </c>
      <c r="C4" s="9">
        <v>6.4589999999999996</v>
      </c>
      <c r="D4" s="9">
        <v>2E-3</v>
      </c>
      <c r="E4" s="9">
        <v>12.247</v>
      </c>
      <c r="F4" s="9">
        <v>3.0000000000000001E-3</v>
      </c>
      <c r="G4" s="9">
        <v>17.937000000000001</v>
      </c>
      <c r="H4" s="9">
        <v>1.7000000000000001E-2</v>
      </c>
      <c r="I4" s="9">
        <v>24.286999999999999</v>
      </c>
      <c r="J4" s="9">
        <v>0.08</v>
      </c>
      <c r="K4" s="9">
        <v>31.484999999999999</v>
      </c>
      <c r="L4" s="9">
        <v>3.427</v>
      </c>
      <c r="M4" s="9">
        <v>-0.83199999999999996</v>
      </c>
      <c r="N4" s="9">
        <v>1.7999999999999999E-2</v>
      </c>
      <c r="O4" s="9">
        <v>-0.34799999999999998</v>
      </c>
      <c r="P4" s="9">
        <v>0.08</v>
      </c>
      <c r="Q4" s="9">
        <v>0.217</v>
      </c>
      <c r="R4" s="6">
        <v>3.3260000000000001</v>
      </c>
      <c r="S4" s="8">
        <v>2.23</v>
      </c>
      <c r="T4" s="8">
        <v>0</v>
      </c>
      <c r="U4" s="8">
        <v>37.81</v>
      </c>
      <c r="V4" s="8">
        <v>0</v>
      </c>
      <c r="W4" s="6">
        <v>13</v>
      </c>
    </row>
    <row r="5" spans="1:23">
      <c r="A5" s="6" t="s">
        <v>71</v>
      </c>
      <c r="B5" s="105" t="s">
        <v>26</v>
      </c>
      <c r="C5" s="9">
        <v>-20.962</v>
      </c>
      <c r="D5" s="9">
        <v>2E-3</v>
      </c>
      <c r="E5" s="9">
        <v>-9.2420000000000009</v>
      </c>
      <c r="F5" s="9">
        <v>2E-3</v>
      </c>
      <c r="G5" s="9">
        <v>-31.327999999999999</v>
      </c>
      <c r="H5" s="9">
        <v>1.9E-2</v>
      </c>
      <c r="I5" s="9">
        <v>-18.689</v>
      </c>
      <c r="J5" s="9">
        <v>0.10199999999999999</v>
      </c>
      <c r="K5" s="9">
        <v>-33.875</v>
      </c>
      <c r="L5" s="9">
        <v>3.3740000000000001</v>
      </c>
      <c r="M5" s="9">
        <v>-0.84099999999999997</v>
      </c>
      <c r="N5" s="9">
        <v>0.02</v>
      </c>
      <c r="O5" s="9">
        <v>-0.29699999999999999</v>
      </c>
      <c r="P5" s="9">
        <v>0.105</v>
      </c>
      <c r="Q5" s="9">
        <v>6.3879999999999999</v>
      </c>
      <c r="R5" s="6">
        <v>3.5150000000000001</v>
      </c>
      <c r="S5" s="8">
        <v>-26.2</v>
      </c>
      <c r="T5" s="8">
        <v>0</v>
      </c>
      <c r="U5" s="8">
        <v>15.82</v>
      </c>
      <c r="V5" s="8">
        <v>0</v>
      </c>
      <c r="W5" s="6">
        <v>13</v>
      </c>
    </row>
    <row r="6" spans="1:23">
      <c r="A6" s="6" t="s">
        <v>72</v>
      </c>
      <c r="B6" s="105" t="s">
        <v>26</v>
      </c>
      <c r="C6" s="9">
        <v>-5.7000000000000002E-2</v>
      </c>
      <c r="D6" s="9">
        <v>1E-3</v>
      </c>
      <c r="E6" s="9">
        <v>-1.5429999999999999</v>
      </c>
      <c r="F6" s="9">
        <v>5.0000000000000001E-3</v>
      </c>
      <c r="G6" s="9">
        <v>-2.4180000000000001</v>
      </c>
      <c r="H6" s="9">
        <v>2.5999999999999999E-2</v>
      </c>
      <c r="I6" s="9">
        <v>-3.4119999999999999</v>
      </c>
      <c r="J6" s="9">
        <v>9.4E-2</v>
      </c>
      <c r="K6" s="9">
        <v>0.90500000000000003</v>
      </c>
      <c r="L6" s="9">
        <v>2.4079999999999999</v>
      </c>
      <c r="M6" s="9">
        <v>-0.84399999999999997</v>
      </c>
      <c r="N6" s="9">
        <v>2.4E-2</v>
      </c>
      <c r="O6" s="9">
        <v>-0.32900000000000001</v>
      </c>
      <c r="P6" s="9">
        <v>9.9000000000000005E-2</v>
      </c>
      <c r="Q6" s="9">
        <v>4.008</v>
      </c>
      <c r="R6" s="6">
        <v>2.419</v>
      </c>
      <c r="S6" s="8">
        <v>-4.2</v>
      </c>
      <c r="T6" s="8">
        <v>0</v>
      </c>
      <c r="U6" s="8">
        <v>23.68</v>
      </c>
      <c r="V6" s="8">
        <v>0</v>
      </c>
      <c r="W6" s="6">
        <v>13</v>
      </c>
    </row>
    <row r="7" spans="1:23">
      <c r="A7" s="6" t="s">
        <v>74</v>
      </c>
      <c r="B7" s="105" t="s">
        <v>26</v>
      </c>
      <c r="C7" s="9">
        <v>6.4470000000000001</v>
      </c>
      <c r="D7" s="9">
        <v>1E-3</v>
      </c>
      <c r="E7" s="9">
        <v>11.281000000000001</v>
      </c>
      <c r="F7" s="9">
        <v>3.0000000000000001E-3</v>
      </c>
      <c r="G7" s="9">
        <v>16.966000000000001</v>
      </c>
      <c r="H7" s="9">
        <v>2.3E-2</v>
      </c>
      <c r="I7" s="9">
        <v>22.356000000000002</v>
      </c>
      <c r="J7" s="9">
        <v>8.2000000000000003E-2</v>
      </c>
      <c r="K7" s="9">
        <v>30.309000000000001</v>
      </c>
      <c r="L7" s="9">
        <v>3.3940000000000001</v>
      </c>
      <c r="M7" s="9">
        <v>-0.83499999999999996</v>
      </c>
      <c r="N7" s="9">
        <v>2.1999999999999999E-2</v>
      </c>
      <c r="O7" s="9">
        <v>-0.32700000000000001</v>
      </c>
      <c r="P7" s="9">
        <v>8.4000000000000005E-2</v>
      </c>
      <c r="Q7" s="9">
        <v>0.96599999999999997</v>
      </c>
      <c r="R7" s="6">
        <v>3.2959999999999998</v>
      </c>
      <c r="S7" s="8">
        <v>2.2599999999999998</v>
      </c>
      <c r="T7" s="8">
        <v>0</v>
      </c>
      <c r="U7" s="8">
        <v>36.82</v>
      </c>
      <c r="V7" s="8">
        <v>0</v>
      </c>
      <c r="W7" s="6">
        <v>13</v>
      </c>
    </row>
    <row r="8" spans="1:23">
      <c r="A8" s="6" t="s">
        <v>76</v>
      </c>
      <c r="B8" s="105" t="s">
        <v>26</v>
      </c>
      <c r="C8" s="9">
        <v>-20.143000000000001</v>
      </c>
      <c r="D8" s="9">
        <v>2E-3</v>
      </c>
      <c r="E8" s="9">
        <v>-8.8840000000000003</v>
      </c>
      <c r="F8" s="9">
        <v>2E-3</v>
      </c>
      <c r="G8" s="9">
        <v>-30.141999999999999</v>
      </c>
      <c r="H8" s="9">
        <v>2.5000000000000001E-2</v>
      </c>
      <c r="I8" s="9">
        <v>-17.954000000000001</v>
      </c>
      <c r="J8" s="9">
        <v>8.4000000000000005E-2</v>
      </c>
      <c r="K8" s="9">
        <v>-26.792000000000002</v>
      </c>
      <c r="L8" s="9">
        <v>3.1920000000000002</v>
      </c>
      <c r="M8" s="9">
        <v>-0.83499999999999996</v>
      </c>
      <c r="N8" s="9">
        <v>2.7E-2</v>
      </c>
      <c r="O8" s="9">
        <v>-0.27100000000000002</v>
      </c>
      <c r="P8" s="9">
        <v>8.6999999999999994E-2</v>
      </c>
      <c r="Q8" s="9">
        <v>12.145</v>
      </c>
      <c r="R8" s="6">
        <v>3.319</v>
      </c>
      <c r="S8" s="8">
        <v>-25.34</v>
      </c>
      <c r="T8" s="8">
        <v>0</v>
      </c>
      <c r="U8" s="8">
        <v>16.190000000000001</v>
      </c>
      <c r="V8" s="8">
        <v>0</v>
      </c>
      <c r="W8" s="6">
        <v>13</v>
      </c>
    </row>
    <row r="9" spans="1:23">
      <c r="A9" s="6" t="s">
        <v>77</v>
      </c>
      <c r="B9" s="105" t="s">
        <v>26</v>
      </c>
      <c r="C9" s="9">
        <v>-0.105</v>
      </c>
      <c r="D9" s="9">
        <v>2E-3</v>
      </c>
      <c r="E9" s="9">
        <v>-1.716</v>
      </c>
      <c r="F9" s="9">
        <v>3.0000000000000001E-3</v>
      </c>
      <c r="G9" s="9">
        <v>-2.6190000000000002</v>
      </c>
      <c r="H9" s="9">
        <v>3.1E-2</v>
      </c>
      <c r="I9" s="9">
        <v>-3.6909999999999998</v>
      </c>
      <c r="J9" s="9">
        <v>0.1</v>
      </c>
      <c r="K9" s="9">
        <v>7.9930000000000003</v>
      </c>
      <c r="L9" s="9">
        <v>2.9860000000000002</v>
      </c>
      <c r="M9" s="9">
        <v>-0.82499999999999996</v>
      </c>
      <c r="N9" s="9">
        <v>3.1E-2</v>
      </c>
      <c r="O9" s="9">
        <v>-0.26300000000000001</v>
      </c>
      <c r="P9" s="9">
        <v>0.1</v>
      </c>
      <c r="Q9" s="9">
        <v>11.513999999999999</v>
      </c>
      <c r="R9" s="6">
        <v>2.9950000000000001</v>
      </c>
      <c r="S9" s="8">
        <v>-4.25</v>
      </c>
      <c r="T9" s="8">
        <v>0</v>
      </c>
      <c r="U9" s="8">
        <v>23.5</v>
      </c>
      <c r="V9" s="8">
        <v>0</v>
      </c>
      <c r="W9" s="6">
        <v>13</v>
      </c>
    </row>
    <row r="10" spans="1:23">
      <c r="A10" s="6" t="s">
        <v>79</v>
      </c>
      <c r="B10" s="105" t="s">
        <v>26</v>
      </c>
      <c r="C10" s="9">
        <v>6.492</v>
      </c>
      <c r="D10" s="9">
        <v>2E-3</v>
      </c>
      <c r="E10" s="9">
        <v>10.499000000000001</v>
      </c>
      <c r="F10" s="9">
        <v>3.0000000000000001E-3</v>
      </c>
      <c r="G10" s="9">
        <v>16.257999999999999</v>
      </c>
      <c r="H10" s="9">
        <v>3.3000000000000002E-2</v>
      </c>
      <c r="I10" s="9">
        <v>20.856000000000002</v>
      </c>
      <c r="J10" s="9">
        <v>0.10299999999999999</v>
      </c>
      <c r="K10" s="9">
        <v>49.018999999999998</v>
      </c>
      <c r="L10" s="9">
        <v>3.2320000000000002</v>
      </c>
      <c r="M10" s="9">
        <v>-0.81599999999999995</v>
      </c>
      <c r="N10" s="9">
        <v>3.2000000000000001E-2</v>
      </c>
      <c r="O10" s="9">
        <v>-0.246</v>
      </c>
      <c r="P10" s="9">
        <v>0.10299999999999999</v>
      </c>
      <c r="Q10" s="9">
        <v>20.646999999999998</v>
      </c>
      <c r="R10" s="6">
        <v>3.1440000000000001</v>
      </c>
      <c r="S10" s="8">
        <v>2.33</v>
      </c>
      <c r="T10" s="8">
        <v>0</v>
      </c>
      <c r="U10" s="8">
        <v>36.020000000000003</v>
      </c>
      <c r="V10" s="8">
        <v>0</v>
      </c>
      <c r="W10" s="6">
        <v>13</v>
      </c>
    </row>
    <row r="11" spans="1:23">
      <c r="A11" s="6" t="s">
        <v>81</v>
      </c>
      <c r="B11" s="105" t="s">
        <v>26</v>
      </c>
      <c r="C11" s="9">
        <v>-15.034000000000001</v>
      </c>
      <c r="D11" s="9">
        <v>2E-3</v>
      </c>
      <c r="E11" s="9">
        <v>-6.9619999999999997</v>
      </c>
      <c r="F11" s="9">
        <v>3.0000000000000001E-3</v>
      </c>
      <c r="G11" s="9">
        <v>-23.064</v>
      </c>
      <c r="H11" s="9">
        <v>2.1000000000000001E-2</v>
      </c>
      <c r="I11" s="9">
        <v>-14.135999999999999</v>
      </c>
      <c r="J11" s="9">
        <v>9.5000000000000001E-2</v>
      </c>
      <c r="K11" s="9">
        <v>-21.722000000000001</v>
      </c>
      <c r="L11" s="9">
        <v>3.5110000000000001</v>
      </c>
      <c r="M11" s="9">
        <v>-0.83499999999999996</v>
      </c>
      <c r="N11" s="9">
        <v>2.1999999999999999E-2</v>
      </c>
      <c r="O11" s="9">
        <v>-0.26500000000000001</v>
      </c>
      <c r="P11" s="9">
        <v>9.8000000000000004E-2</v>
      </c>
      <c r="Q11" s="9">
        <v>7.9470000000000001</v>
      </c>
      <c r="R11" s="6">
        <v>3.6179999999999999</v>
      </c>
      <c r="S11" s="8">
        <v>-19.96</v>
      </c>
      <c r="T11" s="8">
        <v>0</v>
      </c>
      <c r="U11" s="8">
        <v>18.149999999999999</v>
      </c>
      <c r="V11" s="8">
        <v>0</v>
      </c>
      <c r="W11" s="6">
        <v>13</v>
      </c>
    </row>
    <row r="12" spans="1:23">
      <c r="A12" s="6" t="s">
        <v>82</v>
      </c>
      <c r="B12" s="105" t="s">
        <v>26</v>
      </c>
      <c r="C12" s="9">
        <v>-5.1999999999999998E-2</v>
      </c>
      <c r="D12" s="9">
        <v>2E-3</v>
      </c>
      <c r="E12" s="9">
        <v>-1.5189999999999999</v>
      </c>
      <c r="F12" s="9">
        <v>3.0000000000000001E-3</v>
      </c>
      <c r="G12" s="9">
        <v>-2.383</v>
      </c>
      <c r="H12" s="9">
        <v>1.9E-2</v>
      </c>
      <c r="I12" s="9">
        <v>-3.31</v>
      </c>
      <c r="J12" s="9">
        <v>5.8999999999999997E-2</v>
      </c>
      <c r="K12" s="9">
        <v>3.8</v>
      </c>
      <c r="L12" s="9">
        <v>2.528</v>
      </c>
      <c r="M12" s="9">
        <v>-0.83799999999999997</v>
      </c>
      <c r="N12" s="9">
        <v>0.02</v>
      </c>
      <c r="O12" s="9">
        <v>-0.27600000000000002</v>
      </c>
      <c r="P12" s="9">
        <v>5.8999999999999997E-2</v>
      </c>
      <c r="Q12" s="9">
        <v>6.8579999999999997</v>
      </c>
      <c r="R12" s="6">
        <v>2.5350000000000001</v>
      </c>
      <c r="S12" s="8">
        <v>-4.2</v>
      </c>
      <c r="T12" s="8">
        <v>0</v>
      </c>
      <c r="U12" s="8">
        <v>23.7</v>
      </c>
      <c r="V12" s="8">
        <v>0</v>
      </c>
      <c r="W12" s="6">
        <v>13</v>
      </c>
    </row>
    <row r="13" spans="1:23">
      <c r="A13" s="6" t="s">
        <v>85</v>
      </c>
      <c r="B13" s="105" t="s">
        <v>26</v>
      </c>
      <c r="C13" s="9">
        <v>6.3849999999999998</v>
      </c>
      <c r="D13" s="9">
        <v>2E-3</v>
      </c>
      <c r="E13" s="9">
        <v>11.266</v>
      </c>
      <c r="F13" s="9">
        <v>3.0000000000000001E-3</v>
      </c>
      <c r="G13" s="9">
        <v>16.895</v>
      </c>
      <c r="H13" s="9">
        <v>1.9E-2</v>
      </c>
      <c r="I13" s="9">
        <v>22.306000000000001</v>
      </c>
      <c r="J13" s="9">
        <v>0.127</v>
      </c>
      <c r="K13" s="9">
        <v>35.322000000000003</v>
      </c>
      <c r="L13" s="9">
        <v>2.323</v>
      </c>
      <c r="M13" s="9">
        <v>-0.82599999999999996</v>
      </c>
      <c r="N13" s="9">
        <v>2.1000000000000001E-2</v>
      </c>
      <c r="O13" s="9">
        <v>-0.34399999999999997</v>
      </c>
      <c r="P13" s="9">
        <v>0.124</v>
      </c>
      <c r="Q13" s="9">
        <v>5.9329999999999998</v>
      </c>
      <c r="R13" s="6">
        <v>2.2549999999999999</v>
      </c>
      <c r="S13" s="8">
        <v>2.19</v>
      </c>
      <c r="T13" s="8">
        <v>0</v>
      </c>
      <c r="U13" s="8">
        <v>36.81</v>
      </c>
      <c r="V13" s="8">
        <v>0</v>
      </c>
      <c r="W13" s="6">
        <v>13</v>
      </c>
    </row>
    <row r="14" spans="1:23">
      <c r="A14" s="6" t="s">
        <v>87</v>
      </c>
      <c r="B14" s="105" t="s">
        <v>26</v>
      </c>
      <c r="C14" s="9">
        <v>-14.188000000000001</v>
      </c>
      <c r="D14" s="9">
        <v>1E-3</v>
      </c>
      <c r="E14" s="9">
        <v>-6.556</v>
      </c>
      <c r="F14" s="9">
        <v>3.0000000000000001E-3</v>
      </c>
      <c r="G14" s="9">
        <v>-21.803999999999998</v>
      </c>
      <c r="H14" s="9">
        <v>2.5999999999999999E-2</v>
      </c>
      <c r="I14" s="9">
        <v>-13.349</v>
      </c>
      <c r="J14" s="9">
        <v>8.8999999999999996E-2</v>
      </c>
      <c r="K14" s="9">
        <v>-23.088999999999999</v>
      </c>
      <c r="L14" s="9">
        <v>4.0599999999999996</v>
      </c>
      <c r="M14" s="9">
        <v>-0.83399999999999996</v>
      </c>
      <c r="N14" s="9">
        <v>2.8000000000000001E-2</v>
      </c>
      <c r="O14" s="9">
        <v>-0.28399999999999997</v>
      </c>
      <c r="P14" s="9">
        <v>9.0999999999999998E-2</v>
      </c>
      <c r="Q14" s="9">
        <v>4.8099999999999996</v>
      </c>
      <c r="R14" s="6">
        <v>4.1749999999999998</v>
      </c>
      <c r="S14" s="8">
        <v>-19.079999999999998</v>
      </c>
      <c r="T14" s="8">
        <v>0</v>
      </c>
      <c r="U14" s="8">
        <v>18.559999999999999</v>
      </c>
      <c r="V14" s="8">
        <v>0</v>
      </c>
      <c r="W14" s="6">
        <v>13</v>
      </c>
    </row>
    <row r="15" spans="1:23">
      <c r="A15" s="6" t="s">
        <v>88</v>
      </c>
      <c r="B15" s="105" t="s">
        <v>26</v>
      </c>
      <c r="C15" s="9">
        <v>-1.6E-2</v>
      </c>
      <c r="D15" s="9">
        <v>2E-3</v>
      </c>
      <c r="E15" s="9">
        <v>-1.88</v>
      </c>
      <c r="F15" s="9">
        <v>2E-3</v>
      </c>
      <c r="G15" s="9">
        <v>-2.6859999999999999</v>
      </c>
      <c r="H15" s="9">
        <v>3.1E-2</v>
      </c>
      <c r="I15" s="9">
        <v>-4.0640000000000001</v>
      </c>
      <c r="J15" s="9">
        <v>0.10100000000000001</v>
      </c>
      <c r="K15" s="9">
        <v>1.111</v>
      </c>
      <c r="L15" s="9">
        <v>3.6659999999999999</v>
      </c>
      <c r="M15" s="9">
        <v>-0.82299999999999995</v>
      </c>
      <c r="N15" s="9">
        <v>3.1E-2</v>
      </c>
      <c r="O15" s="9">
        <v>-0.308</v>
      </c>
      <c r="P15" s="9">
        <v>0.10100000000000001</v>
      </c>
      <c r="Q15" s="9">
        <v>4.8380000000000001</v>
      </c>
      <c r="R15" s="6">
        <v>3.681</v>
      </c>
      <c r="S15" s="8">
        <v>-4.1500000000000004</v>
      </c>
      <c r="T15" s="8">
        <v>0</v>
      </c>
      <c r="U15" s="8">
        <v>23.33</v>
      </c>
      <c r="V15" s="8">
        <v>0</v>
      </c>
      <c r="W15" s="6">
        <v>13</v>
      </c>
    </row>
    <row r="16" spans="1:23">
      <c r="A16" s="6" t="s">
        <v>90</v>
      </c>
      <c r="B16" s="105" t="s">
        <v>26</v>
      </c>
      <c r="C16" s="9">
        <v>6.3520000000000003</v>
      </c>
      <c r="D16" s="9">
        <v>2E-3</v>
      </c>
      <c r="E16" s="9">
        <v>10.193</v>
      </c>
      <c r="F16" s="9">
        <v>2E-3</v>
      </c>
      <c r="G16" s="9">
        <v>15.79</v>
      </c>
      <c r="H16" s="9">
        <v>3.3000000000000002E-2</v>
      </c>
      <c r="I16" s="9">
        <v>20.172000000000001</v>
      </c>
      <c r="J16" s="9">
        <v>9.4E-2</v>
      </c>
      <c r="K16" s="9">
        <v>31.934999999999999</v>
      </c>
      <c r="L16" s="9">
        <v>2.4689999999999999</v>
      </c>
      <c r="M16" s="9">
        <v>-0.83599999999999997</v>
      </c>
      <c r="N16" s="9">
        <v>3.3000000000000002E-2</v>
      </c>
      <c r="O16" s="9">
        <v>-0.312</v>
      </c>
      <c r="P16" s="9">
        <v>9.0999999999999998E-2</v>
      </c>
      <c r="Q16" s="9">
        <v>4.7699999999999996</v>
      </c>
      <c r="R16" s="6">
        <v>2.4039999999999999</v>
      </c>
      <c r="S16" s="8">
        <v>2.19</v>
      </c>
      <c r="T16" s="8">
        <v>0</v>
      </c>
      <c r="U16" s="8">
        <v>35.71</v>
      </c>
      <c r="V16" s="8">
        <v>0</v>
      </c>
      <c r="W16" s="6">
        <v>13</v>
      </c>
    </row>
    <row r="17" spans="1:23">
      <c r="A17" s="6" t="s">
        <v>92</v>
      </c>
      <c r="B17" s="105" t="s">
        <v>26</v>
      </c>
      <c r="C17" s="9">
        <v>-17.72</v>
      </c>
      <c r="D17" s="9">
        <v>2E-3</v>
      </c>
      <c r="E17" s="9">
        <v>-7.7720000000000002</v>
      </c>
      <c r="F17" s="9">
        <v>3.0000000000000001E-3</v>
      </c>
      <c r="G17" s="9">
        <v>-26.602</v>
      </c>
      <c r="H17" s="9">
        <v>2.9000000000000001E-2</v>
      </c>
      <c r="I17" s="9">
        <v>-15.789</v>
      </c>
      <c r="J17" s="9">
        <v>9.9000000000000005E-2</v>
      </c>
      <c r="K17" s="9">
        <v>-31.064</v>
      </c>
      <c r="L17" s="9">
        <v>2.984</v>
      </c>
      <c r="M17" s="9">
        <v>-0.84299999999999997</v>
      </c>
      <c r="N17" s="9">
        <v>0.03</v>
      </c>
      <c r="O17" s="9">
        <v>-0.311</v>
      </c>
      <c r="P17" s="9">
        <v>0.10199999999999999</v>
      </c>
      <c r="Q17" s="9">
        <v>2.839</v>
      </c>
      <c r="R17" s="6">
        <v>3.0859999999999999</v>
      </c>
      <c r="S17" s="8">
        <v>-22.8</v>
      </c>
      <c r="T17" s="8">
        <v>0</v>
      </c>
      <c r="U17" s="8">
        <v>17.32</v>
      </c>
      <c r="V17" s="8">
        <v>0</v>
      </c>
      <c r="W17" s="6">
        <v>13</v>
      </c>
    </row>
    <row r="18" spans="1:23">
      <c r="A18" s="6" t="s">
        <v>93</v>
      </c>
      <c r="B18" s="105" t="s">
        <v>26</v>
      </c>
      <c r="C18" s="9">
        <v>-1.2E-2</v>
      </c>
      <c r="D18" s="9">
        <v>2E-3</v>
      </c>
      <c r="E18" s="9">
        <v>-1.579</v>
      </c>
      <c r="F18" s="9">
        <v>3.0000000000000001E-3</v>
      </c>
      <c r="G18" s="9">
        <v>-2.3959999999999999</v>
      </c>
      <c r="H18" s="9">
        <v>2.1999999999999999E-2</v>
      </c>
      <c r="I18" s="9">
        <v>-3.4820000000000002</v>
      </c>
      <c r="J18" s="9">
        <v>0.104</v>
      </c>
      <c r="K18" s="9">
        <v>2.9039999999999999</v>
      </c>
      <c r="L18" s="9">
        <v>3.016</v>
      </c>
      <c r="M18" s="9">
        <v>-0.83199999999999996</v>
      </c>
      <c r="N18" s="9">
        <v>2.1000000000000001E-2</v>
      </c>
      <c r="O18" s="9">
        <v>-0.32600000000000001</v>
      </c>
      <c r="P18" s="9">
        <v>0.10299999999999999</v>
      </c>
      <c r="Q18" s="9">
        <v>6.0369999999999999</v>
      </c>
      <c r="R18" s="6">
        <v>3.0249999999999999</v>
      </c>
      <c r="S18" s="8">
        <v>-4.1500000000000004</v>
      </c>
      <c r="T18" s="8">
        <v>0</v>
      </c>
      <c r="U18" s="8">
        <v>23.64</v>
      </c>
      <c r="V18" s="8">
        <v>0</v>
      </c>
      <c r="W18" s="6">
        <v>13</v>
      </c>
    </row>
    <row r="19" spans="1:23">
      <c r="A19" s="6" t="s">
        <v>95</v>
      </c>
      <c r="B19" s="105" t="s">
        <v>26</v>
      </c>
      <c r="C19" s="9">
        <v>6.4710000000000001</v>
      </c>
      <c r="D19" s="9">
        <v>2E-3</v>
      </c>
      <c r="E19" s="9">
        <v>11.09</v>
      </c>
      <c r="F19" s="9">
        <v>3.0000000000000001E-3</v>
      </c>
      <c r="G19" s="9">
        <v>16.806000000000001</v>
      </c>
      <c r="H19" s="9">
        <v>2.5000000000000001E-2</v>
      </c>
      <c r="I19" s="9">
        <v>21.978999999999999</v>
      </c>
      <c r="J19" s="9">
        <v>8.4000000000000005E-2</v>
      </c>
      <c r="K19" s="9">
        <v>33.649000000000001</v>
      </c>
      <c r="L19" s="9">
        <v>2.625</v>
      </c>
      <c r="M19" s="9">
        <v>-0.83099999999999996</v>
      </c>
      <c r="N19" s="9">
        <v>2.5000000000000001E-2</v>
      </c>
      <c r="O19" s="9">
        <v>-0.317</v>
      </c>
      <c r="P19" s="9">
        <v>8.5000000000000006E-2</v>
      </c>
      <c r="Q19" s="9">
        <v>4.5590000000000002</v>
      </c>
      <c r="R19" s="6">
        <v>2.5489999999999999</v>
      </c>
      <c r="S19" s="8">
        <v>2.29</v>
      </c>
      <c r="T19" s="8">
        <v>0</v>
      </c>
      <c r="U19" s="8">
        <v>36.630000000000003</v>
      </c>
      <c r="V19" s="8">
        <v>0</v>
      </c>
      <c r="W19" s="6">
        <v>13</v>
      </c>
    </row>
    <row r="20" spans="1:23">
      <c r="A20" s="6" t="s">
        <v>97</v>
      </c>
      <c r="B20" s="105" t="s">
        <v>26</v>
      </c>
      <c r="C20" s="9">
        <v>-17.715</v>
      </c>
      <c r="D20" s="9">
        <v>2E-3</v>
      </c>
      <c r="E20" s="9">
        <v>-8.125</v>
      </c>
      <c r="F20" s="9">
        <v>3.0000000000000001E-3</v>
      </c>
      <c r="G20" s="9">
        <v>-26.917999999999999</v>
      </c>
      <c r="H20" s="9">
        <v>2.1000000000000001E-2</v>
      </c>
      <c r="I20" s="9">
        <v>-16.515000000000001</v>
      </c>
      <c r="J20" s="9">
        <v>6.6000000000000003E-2</v>
      </c>
      <c r="K20" s="9">
        <v>-27.975000000000001</v>
      </c>
      <c r="L20" s="9">
        <v>2.71</v>
      </c>
      <c r="M20" s="9">
        <v>-0.82199999999999995</v>
      </c>
      <c r="N20" s="9">
        <v>0.02</v>
      </c>
      <c r="O20" s="9">
        <v>-0.33600000000000002</v>
      </c>
      <c r="P20" s="9">
        <v>6.8000000000000005E-2</v>
      </c>
      <c r="Q20" s="9">
        <v>6.7350000000000003</v>
      </c>
      <c r="R20" s="6">
        <v>2.8050000000000002</v>
      </c>
      <c r="S20" s="8">
        <v>-22.78</v>
      </c>
      <c r="T20" s="8">
        <v>0</v>
      </c>
      <c r="U20" s="8">
        <v>16.96</v>
      </c>
      <c r="V20" s="8">
        <v>0</v>
      </c>
      <c r="W20" s="6">
        <v>13</v>
      </c>
    </row>
    <row r="21" spans="1:23">
      <c r="A21" s="6" t="s">
        <v>98</v>
      </c>
      <c r="B21" s="105" t="s">
        <v>26</v>
      </c>
      <c r="C21" s="9">
        <v>-6.6000000000000003E-2</v>
      </c>
      <c r="D21" s="9">
        <v>3.0000000000000001E-3</v>
      </c>
      <c r="E21" s="9">
        <v>-1.411</v>
      </c>
      <c r="F21" s="9">
        <v>3.0000000000000001E-3</v>
      </c>
      <c r="G21" s="9">
        <v>-2.2919999999999998</v>
      </c>
      <c r="H21" s="9">
        <v>2.5999999999999999E-2</v>
      </c>
      <c r="I21" s="9">
        <v>-3.1469999999999998</v>
      </c>
      <c r="J21" s="9">
        <v>9.5000000000000001E-2</v>
      </c>
      <c r="K21" s="9">
        <v>1.4650000000000001</v>
      </c>
      <c r="L21" s="9">
        <v>2.8039999999999998</v>
      </c>
      <c r="M21" s="9">
        <v>-0.83699999999999997</v>
      </c>
      <c r="N21" s="9">
        <v>2.4E-2</v>
      </c>
      <c r="O21" s="9">
        <v>-0.32700000000000001</v>
      </c>
      <c r="P21" s="9">
        <v>9.1999999999999998E-2</v>
      </c>
      <c r="Q21" s="9">
        <v>4.319</v>
      </c>
      <c r="R21" s="6">
        <v>2.8079999999999998</v>
      </c>
      <c r="S21" s="8">
        <v>-4.22</v>
      </c>
      <c r="T21" s="8">
        <v>0</v>
      </c>
      <c r="U21" s="8">
        <v>23.81</v>
      </c>
      <c r="V21" s="8">
        <v>0</v>
      </c>
      <c r="W21" s="6">
        <v>13</v>
      </c>
    </row>
    <row r="22" spans="1:23">
      <c r="A22" s="6" t="s">
        <v>100</v>
      </c>
      <c r="B22" s="105" t="s">
        <v>26</v>
      </c>
      <c r="C22" s="9">
        <v>6.4279999999999999</v>
      </c>
      <c r="D22" s="9">
        <v>2E-3</v>
      </c>
      <c r="E22" s="9">
        <v>10.757999999999999</v>
      </c>
      <c r="F22" s="9">
        <v>3.0000000000000001E-3</v>
      </c>
      <c r="G22" s="9">
        <v>16.43</v>
      </c>
      <c r="H22" s="9">
        <v>2.1000000000000001E-2</v>
      </c>
      <c r="I22" s="9">
        <v>21.314</v>
      </c>
      <c r="J22" s="9">
        <v>9.0999999999999998E-2</v>
      </c>
      <c r="K22" s="9">
        <v>33.619</v>
      </c>
      <c r="L22" s="9">
        <v>2.88</v>
      </c>
      <c r="M22" s="9">
        <v>-0.83399999999999996</v>
      </c>
      <c r="N22" s="9">
        <v>0.02</v>
      </c>
      <c r="O22" s="9">
        <v>-0.311</v>
      </c>
      <c r="P22" s="9">
        <v>8.8999999999999996E-2</v>
      </c>
      <c r="Q22" s="9">
        <v>5.2229999999999999</v>
      </c>
      <c r="R22" s="6">
        <v>2.7989999999999999</v>
      </c>
      <c r="S22" s="8">
        <v>2.25</v>
      </c>
      <c r="T22" s="8">
        <v>0</v>
      </c>
      <c r="U22" s="8">
        <v>36.29</v>
      </c>
      <c r="V22" s="8">
        <v>0</v>
      </c>
      <c r="W22" s="6">
        <v>13</v>
      </c>
    </row>
    <row r="23" spans="1:23">
      <c r="A23" s="6" t="s">
        <v>102</v>
      </c>
      <c r="B23" s="105" t="s">
        <v>26</v>
      </c>
      <c r="C23" s="9">
        <v>-17.719000000000001</v>
      </c>
      <c r="D23" s="9">
        <v>2E-3</v>
      </c>
      <c r="E23" s="9">
        <v>-8.1890000000000001</v>
      </c>
      <c r="F23" s="9">
        <v>2E-3</v>
      </c>
      <c r="G23" s="9">
        <v>-26.986999999999998</v>
      </c>
      <c r="H23" s="9">
        <v>3.3000000000000002E-2</v>
      </c>
      <c r="I23" s="9">
        <v>-16.646999999999998</v>
      </c>
      <c r="J23" s="9">
        <v>0.112</v>
      </c>
      <c r="K23" s="9">
        <v>-28.54</v>
      </c>
      <c r="L23" s="9">
        <v>2.9289999999999998</v>
      </c>
      <c r="M23" s="9">
        <v>-0.82599999999999996</v>
      </c>
      <c r="N23" s="9">
        <v>3.5000000000000003E-2</v>
      </c>
      <c r="O23" s="9">
        <v>-0.34200000000000003</v>
      </c>
      <c r="P23" s="9">
        <v>0.114</v>
      </c>
      <c r="Q23" s="9">
        <v>6.2809999999999997</v>
      </c>
      <c r="R23" s="6">
        <v>3.0339999999999998</v>
      </c>
      <c r="S23" s="8">
        <v>-22.78</v>
      </c>
      <c r="T23" s="8">
        <v>0</v>
      </c>
      <c r="U23" s="8">
        <v>16.899999999999999</v>
      </c>
      <c r="V23" s="8">
        <v>0</v>
      </c>
      <c r="W23" s="6">
        <v>13</v>
      </c>
    </row>
    <row r="24" spans="1:23">
      <c r="A24" s="6" t="s">
        <v>66</v>
      </c>
      <c r="B24" s="104" t="s">
        <v>25</v>
      </c>
      <c r="C24" s="9">
        <v>-1.6E-2</v>
      </c>
      <c r="D24" s="9">
        <v>1E-3</v>
      </c>
      <c r="E24" s="9">
        <v>-3.3559999999999999</v>
      </c>
      <c r="F24" s="9">
        <v>2E-3</v>
      </c>
      <c r="G24" s="9">
        <v>-3.274</v>
      </c>
      <c r="H24" s="9">
        <v>2.4E-2</v>
      </c>
      <c r="I24" s="9">
        <v>-6.6749999999999998</v>
      </c>
      <c r="J24" s="9">
        <v>6.8000000000000005E-2</v>
      </c>
      <c r="K24" s="9">
        <v>-2.4E-2</v>
      </c>
      <c r="L24" s="9">
        <v>3.1659999999999999</v>
      </c>
      <c r="M24" s="9">
        <v>4.2000000000000003E-2</v>
      </c>
      <c r="N24" s="9">
        <v>2.5000000000000001E-2</v>
      </c>
      <c r="O24" s="9">
        <v>2.5000000000000001E-2</v>
      </c>
      <c r="P24" s="9">
        <v>6.7000000000000004E-2</v>
      </c>
      <c r="Q24" s="9">
        <v>6.6210000000000004</v>
      </c>
      <c r="R24" s="6">
        <v>3.1880000000000002</v>
      </c>
      <c r="S24" s="8">
        <v>-4.09</v>
      </c>
      <c r="T24" s="8">
        <v>0</v>
      </c>
      <c r="U24" s="8">
        <v>21.82</v>
      </c>
      <c r="V24" s="8">
        <v>0</v>
      </c>
      <c r="W24" s="6">
        <v>13</v>
      </c>
    </row>
    <row r="25" spans="1:23">
      <c r="A25" s="6" t="s">
        <v>68</v>
      </c>
      <c r="B25" s="104" t="s">
        <v>25</v>
      </c>
      <c r="C25" s="9">
        <v>-1.2E-2</v>
      </c>
      <c r="D25" s="9">
        <v>2E-3</v>
      </c>
      <c r="E25" s="9">
        <v>-3.2429999999999999</v>
      </c>
      <c r="F25" s="9">
        <v>3.0000000000000001E-3</v>
      </c>
      <c r="G25" s="9">
        <v>-3.153</v>
      </c>
      <c r="H25" s="9">
        <v>2.1999999999999999E-2</v>
      </c>
      <c r="I25" s="9">
        <v>-6.4379999999999997</v>
      </c>
      <c r="J25" s="9">
        <v>8.8999999999999996E-2</v>
      </c>
      <c r="K25" s="9">
        <v>-0.438</v>
      </c>
      <c r="L25" s="9">
        <v>3.7149999999999999</v>
      </c>
      <c r="M25" s="9">
        <v>4.8000000000000001E-2</v>
      </c>
      <c r="N25" s="9">
        <v>2.4E-2</v>
      </c>
      <c r="O25" s="9">
        <v>3.9E-2</v>
      </c>
      <c r="P25" s="9">
        <v>9.0999999999999998E-2</v>
      </c>
      <c r="Q25" s="9">
        <v>5.976</v>
      </c>
      <c r="R25" s="6">
        <v>3.7370000000000001</v>
      </c>
      <c r="S25" s="8">
        <v>-4.09</v>
      </c>
      <c r="T25" s="8">
        <v>0</v>
      </c>
      <c r="U25" s="8">
        <v>21.93</v>
      </c>
      <c r="V25" s="8">
        <v>0</v>
      </c>
      <c r="W25" s="6">
        <v>13</v>
      </c>
    </row>
    <row r="26" spans="1:23">
      <c r="A26" s="6" t="s">
        <v>70</v>
      </c>
      <c r="B26" s="104" t="s">
        <v>25</v>
      </c>
      <c r="C26" s="9">
        <v>-32.927</v>
      </c>
      <c r="D26" s="9">
        <v>2E-3</v>
      </c>
      <c r="E26" s="9">
        <v>35.195999999999998</v>
      </c>
      <c r="F26" s="9">
        <v>3.0000000000000001E-3</v>
      </c>
      <c r="G26" s="9">
        <v>-0.54300000000000004</v>
      </c>
      <c r="H26" s="9">
        <v>2.1000000000000001E-2</v>
      </c>
      <c r="I26" s="9">
        <v>71.644999999999996</v>
      </c>
      <c r="J26" s="9">
        <v>8.8999999999999996E-2</v>
      </c>
      <c r="K26" s="9">
        <v>35.808</v>
      </c>
      <c r="L26" s="9">
        <v>3.1920000000000002</v>
      </c>
      <c r="M26" s="9">
        <v>3.6999999999999998E-2</v>
      </c>
      <c r="N26" s="9">
        <v>0.02</v>
      </c>
      <c r="O26" s="9">
        <v>1.2999999999999999E-2</v>
      </c>
      <c r="P26" s="9">
        <v>8.5999999999999993E-2</v>
      </c>
      <c r="Q26" s="9">
        <v>2.9969999999999999</v>
      </c>
      <c r="R26" s="6">
        <v>3.0910000000000002</v>
      </c>
      <c r="S26" s="8">
        <v>-40.57</v>
      </c>
      <c r="T26" s="8">
        <v>0</v>
      </c>
      <c r="U26" s="8">
        <v>61.46</v>
      </c>
      <c r="V26" s="8">
        <v>0</v>
      </c>
      <c r="W26" s="6">
        <v>13</v>
      </c>
    </row>
    <row r="27" spans="1:23">
      <c r="A27" s="6" t="s">
        <v>73</v>
      </c>
      <c r="B27" s="104" t="s">
        <v>25</v>
      </c>
      <c r="C27" s="9">
        <v>-33.904000000000003</v>
      </c>
      <c r="D27" s="9">
        <v>2E-3</v>
      </c>
      <c r="E27" s="9">
        <v>8.5839999999999996</v>
      </c>
      <c r="F27" s="9">
        <v>4.0000000000000001E-3</v>
      </c>
      <c r="G27" s="9">
        <v>-26.795000000000002</v>
      </c>
      <c r="H27" s="9">
        <v>0.03</v>
      </c>
      <c r="I27" s="9">
        <v>17.251000000000001</v>
      </c>
      <c r="J27" s="9">
        <v>0.13300000000000001</v>
      </c>
      <c r="K27" s="9">
        <v>-10.111000000000001</v>
      </c>
      <c r="L27" s="9">
        <v>2.5169999999999999</v>
      </c>
      <c r="M27" s="9">
        <v>4.7E-2</v>
      </c>
      <c r="N27" s="9">
        <v>3.1E-2</v>
      </c>
      <c r="O27" s="9">
        <v>8.9999999999999993E-3</v>
      </c>
      <c r="P27" s="9">
        <v>0.13300000000000001</v>
      </c>
      <c r="Q27" s="9">
        <v>9.907</v>
      </c>
      <c r="R27" s="6">
        <v>2.5659999999999998</v>
      </c>
      <c r="S27" s="8">
        <v>-40.64</v>
      </c>
      <c r="T27" s="8">
        <v>0</v>
      </c>
      <c r="U27" s="8">
        <v>34.15</v>
      </c>
      <c r="V27" s="8">
        <v>0</v>
      </c>
      <c r="W27" s="6">
        <v>13</v>
      </c>
    </row>
    <row r="28" spans="1:23">
      <c r="A28" s="6" t="s">
        <v>75</v>
      </c>
      <c r="B28" s="104" t="s">
        <v>25</v>
      </c>
      <c r="C28" s="9">
        <v>0.66700000000000004</v>
      </c>
      <c r="D28" s="9">
        <v>2E-3</v>
      </c>
      <c r="E28" s="9">
        <v>17.018999999999998</v>
      </c>
      <c r="F28" s="9">
        <v>3.0000000000000001E-3</v>
      </c>
      <c r="G28" s="9">
        <v>17.498999999999999</v>
      </c>
      <c r="H28" s="9">
        <v>1.9E-2</v>
      </c>
      <c r="I28" s="9">
        <v>34.369</v>
      </c>
      <c r="J28" s="9">
        <v>0.14799999999999999</v>
      </c>
      <c r="K28" s="9">
        <v>52.326000000000001</v>
      </c>
      <c r="L28" s="9">
        <v>2.8980000000000001</v>
      </c>
      <c r="M28" s="9">
        <v>6.9000000000000006E-2</v>
      </c>
      <c r="N28" s="9">
        <v>1.9E-2</v>
      </c>
      <c r="O28" s="9">
        <v>0.04</v>
      </c>
      <c r="P28" s="9">
        <v>0.14699999999999999</v>
      </c>
      <c r="Q28" s="9">
        <v>17.280999999999999</v>
      </c>
      <c r="R28" s="6">
        <v>2.7959999999999998</v>
      </c>
      <c r="S28" s="8">
        <v>-4.1100000000000003</v>
      </c>
      <c r="T28" s="8">
        <v>0</v>
      </c>
      <c r="U28" s="8">
        <v>42.73</v>
      </c>
      <c r="V28" s="8">
        <v>0</v>
      </c>
      <c r="W28" s="6">
        <v>13</v>
      </c>
    </row>
    <row r="29" spans="1:23">
      <c r="A29" s="6" t="s">
        <v>78</v>
      </c>
      <c r="B29" s="104" t="s">
        <v>25</v>
      </c>
      <c r="C29" s="9">
        <v>-0.04</v>
      </c>
      <c r="D29" s="9">
        <v>2E-3</v>
      </c>
      <c r="E29" s="9">
        <v>-3.4670000000000001</v>
      </c>
      <c r="F29" s="9">
        <v>2E-3</v>
      </c>
      <c r="G29" s="9">
        <v>-3.3860000000000001</v>
      </c>
      <c r="H29" s="9">
        <v>2.5999999999999999E-2</v>
      </c>
      <c r="I29" s="9">
        <v>-6.9169999999999998</v>
      </c>
      <c r="J29" s="9">
        <v>8.2000000000000003E-2</v>
      </c>
      <c r="K29" s="9">
        <v>3.2989999999999999</v>
      </c>
      <c r="L29" s="9">
        <v>3.1160000000000001</v>
      </c>
      <c r="M29" s="9">
        <v>6.4000000000000001E-2</v>
      </c>
      <c r="N29" s="9">
        <v>2.5999999999999999E-2</v>
      </c>
      <c r="O29" s="9">
        <v>5.0000000000000001E-3</v>
      </c>
      <c r="P29" s="9">
        <v>8.2000000000000003E-2</v>
      </c>
      <c r="Q29" s="9">
        <v>10.212</v>
      </c>
      <c r="R29" s="6">
        <v>3.137</v>
      </c>
      <c r="S29" s="8">
        <v>-4.1100000000000003</v>
      </c>
      <c r="T29" s="8">
        <v>0</v>
      </c>
      <c r="U29" s="8">
        <v>21.7</v>
      </c>
      <c r="V29" s="8">
        <v>0</v>
      </c>
      <c r="W29" s="6">
        <v>13</v>
      </c>
    </row>
    <row r="30" spans="1:23">
      <c r="A30" s="6" t="s">
        <v>80</v>
      </c>
      <c r="B30" s="104" t="s">
        <v>25</v>
      </c>
      <c r="C30" s="9">
        <v>-33.819000000000003</v>
      </c>
      <c r="D30" s="9">
        <v>3.0000000000000001E-3</v>
      </c>
      <c r="E30" s="9">
        <v>9.0500000000000007</v>
      </c>
      <c r="F30" s="9">
        <v>3.0000000000000001E-3</v>
      </c>
      <c r="G30" s="9">
        <v>-26.241</v>
      </c>
      <c r="H30" s="9">
        <v>2.8000000000000001E-2</v>
      </c>
      <c r="I30" s="9">
        <v>18.257999999999999</v>
      </c>
      <c r="J30" s="9">
        <v>8.5000000000000006E-2</v>
      </c>
      <c r="K30" s="9">
        <v>2.7469999999999999</v>
      </c>
      <c r="L30" s="9">
        <v>2.649</v>
      </c>
      <c r="M30" s="9">
        <v>7.1999999999999995E-2</v>
      </c>
      <c r="N30" s="9">
        <v>2.9000000000000001E-2</v>
      </c>
      <c r="O30" s="9">
        <v>7.4999999999999997E-2</v>
      </c>
      <c r="P30" s="9">
        <v>8.5999999999999993E-2</v>
      </c>
      <c r="Q30" s="9">
        <v>22.001000000000001</v>
      </c>
      <c r="R30" s="6">
        <v>2.6989999999999998</v>
      </c>
      <c r="S30" s="8">
        <v>-40.57</v>
      </c>
      <c r="T30" s="8">
        <v>0</v>
      </c>
      <c r="U30" s="8">
        <v>34.630000000000003</v>
      </c>
      <c r="V30" s="8">
        <v>0</v>
      </c>
      <c r="W30" s="6">
        <v>13</v>
      </c>
    </row>
    <row r="31" spans="1:23">
      <c r="A31" s="6" t="s">
        <v>83</v>
      </c>
      <c r="B31" s="104" t="s">
        <v>25</v>
      </c>
      <c r="C31" s="9">
        <v>1.2310000000000001</v>
      </c>
      <c r="D31" s="9">
        <v>2E-3</v>
      </c>
      <c r="E31" s="9">
        <v>35.941000000000003</v>
      </c>
      <c r="F31" s="9">
        <v>4.0000000000000001E-3</v>
      </c>
      <c r="G31" s="9">
        <v>36.686</v>
      </c>
      <c r="H31" s="9">
        <v>3.5000000000000003E-2</v>
      </c>
      <c r="I31" s="9">
        <v>73.174999999999997</v>
      </c>
      <c r="J31" s="9">
        <v>9.6000000000000002E-2</v>
      </c>
      <c r="K31" s="9">
        <v>78.156999999999996</v>
      </c>
      <c r="L31" s="9">
        <v>2.9380000000000002</v>
      </c>
      <c r="M31" s="9">
        <v>4.8000000000000001E-2</v>
      </c>
      <c r="N31" s="9">
        <v>3.5999999999999997E-2</v>
      </c>
      <c r="O31" s="9">
        <v>1E-3</v>
      </c>
      <c r="P31" s="9">
        <v>8.7999999999999995E-2</v>
      </c>
      <c r="Q31" s="9">
        <v>4.5750000000000002</v>
      </c>
      <c r="R31" s="6">
        <v>2.738</v>
      </c>
      <c r="S31" s="8">
        <v>-4.2</v>
      </c>
      <c r="T31" s="8">
        <v>0</v>
      </c>
      <c r="U31" s="8">
        <v>62.15</v>
      </c>
      <c r="V31" s="8">
        <v>0</v>
      </c>
      <c r="W31" s="6">
        <v>13</v>
      </c>
    </row>
    <row r="32" spans="1:23">
      <c r="A32" s="6" t="s">
        <v>84</v>
      </c>
      <c r="B32" s="104" t="s">
        <v>25</v>
      </c>
      <c r="C32" s="9">
        <v>-4.3999999999999997E-2</v>
      </c>
      <c r="D32" s="9">
        <v>2E-3</v>
      </c>
      <c r="E32" s="9">
        <v>-3.48</v>
      </c>
      <c r="F32" s="9">
        <v>3.0000000000000001E-3</v>
      </c>
      <c r="G32" s="9">
        <v>-3.4</v>
      </c>
      <c r="H32" s="9">
        <v>2.1000000000000001E-2</v>
      </c>
      <c r="I32" s="9">
        <v>-6.8959999999999999</v>
      </c>
      <c r="J32" s="9">
        <v>8.6999999999999994E-2</v>
      </c>
      <c r="K32" s="9">
        <v>1.9339999999999999</v>
      </c>
      <c r="L32" s="9">
        <v>1.784</v>
      </c>
      <c r="M32" s="9">
        <v>6.7000000000000004E-2</v>
      </c>
      <c r="N32" s="9">
        <v>2.3E-2</v>
      </c>
      <c r="O32" s="9">
        <v>5.1999999999999998E-2</v>
      </c>
      <c r="P32" s="9">
        <v>8.5999999999999993E-2</v>
      </c>
      <c r="Q32" s="9">
        <v>8.8680000000000003</v>
      </c>
      <c r="R32" s="6">
        <v>1.7929999999999999</v>
      </c>
      <c r="S32" s="8">
        <v>-4.12</v>
      </c>
      <c r="T32" s="8">
        <v>0</v>
      </c>
      <c r="U32" s="8">
        <v>21.69</v>
      </c>
      <c r="V32" s="8">
        <v>0</v>
      </c>
      <c r="W32" s="6">
        <v>13</v>
      </c>
    </row>
    <row r="33" spans="1:23">
      <c r="A33" s="6" t="s">
        <v>86</v>
      </c>
      <c r="B33" s="104" t="s">
        <v>25</v>
      </c>
      <c r="C33" s="9">
        <v>-33.904000000000003</v>
      </c>
      <c r="D33" s="9">
        <v>2E-3</v>
      </c>
      <c r="E33" s="9">
        <v>7.8209999999999997</v>
      </c>
      <c r="F33" s="9">
        <v>5.0000000000000001E-3</v>
      </c>
      <c r="G33" s="9">
        <v>-27.507000000000001</v>
      </c>
      <c r="H33" s="9">
        <v>2.5000000000000001E-2</v>
      </c>
      <c r="I33" s="9">
        <v>15.736000000000001</v>
      </c>
      <c r="J33" s="9">
        <v>9.9000000000000005E-2</v>
      </c>
      <c r="K33" s="9">
        <v>-13.318</v>
      </c>
      <c r="L33" s="9">
        <v>2.3690000000000002</v>
      </c>
      <c r="M33" s="9">
        <v>5.8999999999999997E-2</v>
      </c>
      <c r="N33" s="9">
        <v>2.5000000000000001E-2</v>
      </c>
      <c r="O33" s="9">
        <v>3.3000000000000002E-2</v>
      </c>
      <c r="P33" s="9">
        <v>9.9000000000000005E-2</v>
      </c>
      <c r="Q33" s="9">
        <v>8.1310000000000002</v>
      </c>
      <c r="R33" s="6">
        <v>2.4159999999999999</v>
      </c>
      <c r="S33" s="8">
        <v>-40.619999999999997</v>
      </c>
      <c r="T33" s="8">
        <v>0</v>
      </c>
      <c r="U33" s="8">
        <v>33.369999999999997</v>
      </c>
      <c r="V33" s="8">
        <v>0</v>
      </c>
      <c r="W33" s="6">
        <v>13</v>
      </c>
    </row>
    <row r="34" spans="1:23">
      <c r="A34" s="6" t="s">
        <v>89</v>
      </c>
      <c r="B34" s="104" t="s">
        <v>25</v>
      </c>
      <c r="C34" s="9">
        <v>1.3240000000000001</v>
      </c>
      <c r="D34" s="9">
        <v>2E-3</v>
      </c>
      <c r="E34" s="9">
        <v>36.654000000000003</v>
      </c>
      <c r="F34" s="9">
        <v>4.0000000000000001E-3</v>
      </c>
      <c r="G34" s="9">
        <v>37.494999999999997</v>
      </c>
      <c r="H34" s="9">
        <v>2.4E-2</v>
      </c>
      <c r="I34" s="9">
        <v>74.665000000000006</v>
      </c>
      <c r="J34" s="9">
        <v>8.8999999999999996E-2</v>
      </c>
      <c r="K34" s="9">
        <v>81.489000000000004</v>
      </c>
      <c r="L34" s="9">
        <v>2.9359999999999999</v>
      </c>
      <c r="M34" s="9">
        <v>5.7000000000000002E-2</v>
      </c>
      <c r="N34" s="9">
        <v>2.5999999999999999E-2</v>
      </c>
      <c r="O34" s="9">
        <v>1.2999999999999999E-2</v>
      </c>
      <c r="P34" s="9">
        <v>8.3000000000000004E-2</v>
      </c>
      <c r="Q34" s="9">
        <v>6.2190000000000003</v>
      </c>
      <c r="R34" s="6">
        <v>2.7349999999999999</v>
      </c>
      <c r="S34" s="8">
        <v>-4.13</v>
      </c>
      <c r="T34" s="8">
        <v>0</v>
      </c>
      <c r="U34" s="8">
        <v>62.88</v>
      </c>
      <c r="V34" s="8">
        <v>0</v>
      </c>
      <c r="W34" s="6">
        <v>13</v>
      </c>
    </row>
    <row r="35" spans="1:23">
      <c r="A35" s="6" t="s">
        <v>91</v>
      </c>
      <c r="B35" s="104" t="s">
        <v>25</v>
      </c>
      <c r="C35" s="9">
        <v>1.339</v>
      </c>
      <c r="D35" s="9">
        <v>2E-3</v>
      </c>
      <c r="E35" s="9">
        <v>36.616</v>
      </c>
      <c r="F35" s="9">
        <v>4.0000000000000001E-3</v>
      </c>
      <c r="G35" s="9">
        <v>37.482999999999997</v>
      </c>
      <c r="H35" s="9">
        <v>0.02</v>
      </c>
      <c r="I35" s="9">
        <v>74.62</v>
      </c>
      <c r="J35" s="9">
        <v>0.11600000000000001</v>
      </c>
      <c r="K35" s="9">
        <v>82.787999999999997</v>
      </c>
      <c r="L35" s="9">
        <v>3.8759999999999999</v>
      </c>
      <c r="M35" s="9">
        <v>6.7000000000000004E-2</v>
      </c>
      <c r="N35" s="9">
        <v>1.7999999999999999E-2</v>
      </c>
      <c r="O35" s="9">
        <v>4.3999999999999997E-2</v>
      </c>
      <c r="P35" s="9">
        <v>0.111</v>
      </c>
      <c r="Q35" s="9">
        <v>7.4850000000000003</v>
      </c>
      <c r="R35" s="6">
        <v>3.6070000000000002</v>
      </c>
      <c r="S35" s="8">
        <v>-4.1100000000000003</v>
      </c>
      <c r="T35" s="8">
        <v>0</v>
      </c>
      <c r="U35" s="8">
        <v>62.84</v>
      </c>
      <c r="V35" s="8">
        <v>0</v>
      </c>
      <c r="W35" s="6">
        <v>13</v>
      </c>
    </row>
    <row r="36" spans="1:23">
      <c r="A36" s="6" t="s">
        <v>94</v>
      </c>
      <c r="B36" s="104" t="s">
        <v>25</v>
      </c>
      <c r="C36" s="9">
        <v>-0.05</v>
      </c>
      <c r="D36" s="9">
        <v>2E-3</v>
      </c>
      <c r="E36" s="9">
        <v>-3.476</v>
      </c>
      <c r="F36" s="9">
        <v>3.0000000000000001E-3</v>
      </c>
      <c r="G36" s="9">
        <v>-3.42</v>
      </c>
      <c r="H36" s="9">
        <v>1.9E-2</v>
      </c>
      <c r="I36" s="9">
        <v>-6.931</v>
      </c>
      <c r="J36" s="9">
        <v>0.125</v>
      </c>
      <c r="K36" s="9">
        <v>-0.252</v>
      </c>
      <c r="L36" s="9">
        <v>2.5880000000000001</v>
      </c>
      <c r="M36" s="9">
        <v>4.9000000000000002E-2</v>
      </c>
      <c r="N36" s="9">
        <v>1.7000000000000001E-2</v>
      </c>
      <c r="O36" s="9">
        <v>8.9999999999999993E-3</v>
      </c>
      <c r="P36" s="9">
        <v>0.125</v>
      </c>
      <c r="Q36" s="9">
        <v>6.6660000000000004</v>
      </c>
      <c r="R36" s="6">
        <v>2.605</v>
      </c>
      <c r="S36" s="8">
        <v>-4.12</v>
      </c>
      <c r="T36" s="8">
        <v>0</v>
      </c>
      <c r="U36" s="8">
        <v>21.69</v>
      </c>
      <c r="V36" s="8">
        <v>0</v>
      </c>
      <c r="W36" s="6">
        <v>13</v>
      </c>
    </row>
    <row r="37" spans="1:23">
      <c r="A37" s="6" t="s">
        <v>96</v>
      </c>
      <c r="B37" s="104" t="s">
        <v>25</v>
      </c>
      <c r="C37" s="9">
        <v>-33.892000000000003</v>
      </c>
      <c r="D37" s="9">
        <v>2E-3</v>
      </c>
      <c r="E37" s="9">
        <v>8.2309999999999999</v>
      </c>
      <c r="F37" s="9">
        <v>2E-3</v>
      </c>
      <c r="G37" s="9">
        <v>-27.137</v>
      </c>
      <c r="H37" s="9">
        <v>2.1000000000000001E-2</v>
      </c>
      <c r="I37" s="9">
        <v>16.571999999999999</v>
      </c>
      <c r="J37" s="9">
        <v>9.2999999999999999E-2</v>
      </c>
      <c r="K37" s="9">
        <v>-13.555</v>
      </c>
      <c r="L37" s="9">
        <v>2.3780000000000001</v>
      </c>
      <c r="M37" s="9">
        <v>2.5999999999999999E-2</v>
      </c>
      <c r="N37" s="9">
        <v>2.3E-2</v>
      </c>
      <c r="O37" s="9">
        <v>4.2000000000000003E-2</v>
      </c>
      <c r="P37" s="9">
        <v>9.2999999999999999E-2</v>
      </c>
      <c r="Q37" s="9">
        <v>7.0709999999999997</v>
      </c>
      <c r="R37" s="6">
        <v>2.4289999999999998</v>
      </c>
      <c r="S37" s="8">
        <v>-40.619999999999997</v>
      </c>
      <c r="T37" s="8">
        <v>0</v>
      </c>
      <c r="U37" s="8">
        <v>33.79</v>
      </c>
      <c r="V37" s="8">
        <v>0</v>
      </c>
      <c r="W37" s="6">
        <v>13</v>
      </c>
    </row>
    <row r="38" spans="1:23">
      <c r="A38" s="6" t="s">
        <v>99</v>
      </c>
      <c r="B38" s="104" t="s">
        <v>25</v>
      </c>
      <c r="C38" s="9">
        <v>1.3460000000000001</v>
      </c>
      <c r="D38" s="9">
        <v>1E-3</v>
      </c>
      <c r="E38" s="9">
        <v>36.496000000000002</v>
      </c>
      <c r="F38" s="9">
        <v>3.0000000000000001E-3</v>
      </c>
      <c r="G38" s="9">
        <v>37.366999999999997</v>
      </c>
      <c r="H38" s="9">
        <v>2.9000000000000001E-2</v>
      </c>
      <c r="I38" s="9">
        <v>74.34</v>
      </c>
      <c r="J38" s="9">
        <v>0.121</v>
      </c>
      <c r="K38" s="9">
        <v>81.721999999999994</v>
      </c>
      <c r="L38" s="9">
        <v>2.661</v>
      </c>
      <c r="M38" s="9">
        <v>6.0999999999999999E-2</v>
      </c>
      <c r="N38" s="9">
        <v>2.8000000000000001E-2</v>
      </c>
      <c r="O38" s="9">
        <v>1.4999999999999999E-2</v>
      </c>
      <c r="P38" s="9">
        <v>0.115</v>
      </c>
      <c r="Q38" s="9">
        <v>6.7140000000000004</v>
      </c>
      <c r="R38" s="6">
        <v>2.4769999999999999</v>
      </c>
      <c r="S38" s="8">
        <v>-4.0999999999999996</v>
      </c>
      <c r="T38" s="8">
        <v>0</v>
      </c>
      <c r="U38" s="8">
        <v>62.72</v>
      </c>
      <c r="V38" s="8">
        <v>0</v>
      </c>
      <c r="W38" s="6">
        <v>13</v>
      </c>
    </row>
    <row r="39" spans="1:23">
      <c r="A39" s="6" t="s">
        <v>101</v>
      </c>
      <c r="B39" s="104" t="s">
        <v>25</v>
      </c>
      <c r="C39" s="9">
        <v>1.4E-2</v>
      </c>
      <c r="D39" s="9">
        <v>2E-3</v>
      </c>
      <c r="E39" s="9">
        <v>-3.22</v>
      </c>
      <c r="F39" s="9">
        <v>3.0000000000000001E-3</v>
      </c>
      <c r="G39" s="9">
        <v>-3.0880000000000001</v>
      </c>
      <c r="H39" s="9">
        <v>0.02</v>
      </c>
      <c r="I39" s="9">
        <v>-6.383</v>
      </c>
      <c r="J39" s="9">
        <v>0.09</v>
      </c>
      <c r="K39" s="9">
        <v>1.9530000000000001</v>
      </c>
      <c r="L39" s="9">
        <v>4.0410000000000004</v>
      </c>
      <c r="M39" s="9">
        <v>6.4000000000000001E-2</v>
      </c>
      <c r="N39" s="9">
        <v>2.1000000000000001E-2</v>
      </c>
      <c r="O39" s="9">
        <v>4.8000000000000001E-2</v>
      </c>
      <c r="P39" s="9">
        <v>9.2999999999999999E-2</v>
      </c>
      <c r="Q39" s="9">
        <v>8.31</v>
      </c>
      <c r="R39" s="6">
        <v>4.0679999999999996</v>
      </c>
      <c r="S39" s="8">
        <v>-4.07</v>
      </c>
      <c r="T39" s="8">
        <v>0</v>
      </c>
      <c r="U39" s="8">
        <v>21.95</v>
      </c>
      <c r="V39" s="8">
        <v>0</v>
      </c>
      <c r="W39" s="6">
        <v>13</v>
      </c>
    </row>
    <row r="40" spans="1:23" ht="17" thickBot="1"/>
    <row r="41" spans="1:23">
      <c r="A41" s="135" t="s">
        <v>27</v>
      </c>
      <c r="B41" s="136"/>
    </row>
    <row r="42" spans="1:23">
      <c r="A42" s="13" t="s">
        <v>28</v>
      </c>
      <c r="B42" s="14" t="s">
        <v>111</v>
      </c>
      <c r="C42" s="124"/>
    </row>
    <row r="43" spans="1:23">
      <c r="A43" s="13" t="s">
        <v>29</v>
      </c>
      <c r="B43" s="14" t="s">
        <v>110</v>
      </c>
      <c r="C43" s="124"/>
    </row>
    <row r="44" spans="1:23" ht="17" thickBot="1">
      <c r="A44" s="15" t="s">
        <v>30</v>
      </c>
      <c r="B44" s="16" t="s">
        <v>112</v>
      </c>
      <c r="C44" s="124"/>
    </row>
  </sheetData>
  <autoFilter ref="A1:W39" xr:uid="{A3CC09C7-224C-DC45-A4AD-95A6E32474CB}"/>
  <sortState xmlns:xlrd2="http://schemas.microsoft.com/office/spreadsheetml/2017/richdata2" ref="A2:W39">
    <sortCondition descending="1" ref="B2:B39"/>
    <sortCondition ref="A2:A39"/>
  </sortState>
  <mergeCells count="1">
    <mergeCell ref="A41:B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985AC-B61D-8C45-80BB-53E52760ED24}">
  <sheetPr codeName="Sheet3"/>
  <dimension ref="A1:Y146"/>
  <sheetViews>
    <sheetView workbookViewId="0">
      <pane xSplit="2" ySplit="1" topLeftCell="C48" activePane="bottomRight" state="frozen"/>
      <selection pane="topRight" activeCell="C1" sqref="C1"/>
      <selection pane="bottomLeft" activeCell="A2" sqref="A2"/>
      <selection pane="bottomRight" activeCell="B57" sqref="B57:B82"/>
    </sheetView>
  </sheetViews>
  <sheetFormatPr baseColWidth="10" defaultColWidth="17.33203125" defaultRowHeight="16"/>
  <cols>
    <col min="1" max="1" width="20.1640625" style="6" bestFit="1" customWidth="1"/>
    <col min="2" max="2" width="7.33203125" style="6" bestFit="1" customWidth="1"/>
    <col min="3" max="3" width="9.1640625" style="9" bestFit="1" customWidth="1"/>
    <col min="4" max="4" width="11.83203125" style="9" bestFit="1" customWidth="1"/>
    <col min="5" max="5" width="9.1640625" style="9" bestFit="1" customWidth="1"/>
    <col min="6" max="6" width="11.83203125" style="9" bestFit="1" customWidth="1"/>
    <col min="7" max="7" width="9.1640625" style="9" bestFit="1" customWidth="1"/>
    <col min="8" max="8" width="11.83203125" style="9" bestFit="1" customWidth="1"/>
    <col min="9" max="9" width="9.1640625" style="9" bestFit="1" customWidth="1"/>
    <col min="10" max="10" width="11.83203125" style="9" bestFit="1" customWidth="1"/>
    <col min="11" max="11" width="9.1640625" style="9" bestFit="1" customWidth="1"/>
    <col min="12" max="12" width="11.83203125" style="9" bestFit="1" customWidth="1"/>
    <col min="13" max="13" width="9.1640625" style="9" bestFit="1" customWidth="1"/>
    <col min="14" max="14" width="11.83203125" style="9" bestFit="1" customWidth="1"/>
    <col min="15" max="15" width="9.1640625" style="9" bestFit="1" customWidth="1"/>
    <col min="16" max="16" width="11.83203125" style="9" bestFit="1" customWidth="1"/>
    <col min="17" max="17" width="9.1640625" style="9" bestFit="1" customWidth="1"/>
    <col min="18" max="18" width="11.83203125" style="9" bestFit="1" customWidth="1"/>
    <col min="19" max="19" width="15.5" style="8" bestFit="1" customWidth="1"/>
    <col min="20" max="21" width="18.33203125" style="8" bestFit="1" customWidth="1"/>
    <col min="22" max="22" width="21" style="8" bestFit="1" customWidth="1"/>
    <col min="23" max="23" width="11" style="6" bestFit="1" customWidth="1"/>
    <col min="24" max="25" width="14.6640625" style="6" bestFit="1" customWidth="1"/>
    <col min="26" max="16384" width="17.33203125" style="6"/>
  </cols>
  <sheetData>
    <row r="1" spans="1:25">
      <c r="A1" s="77" t="s">
        <v>0</v>
      </c>
      <c r="B1" s="77" t="s">
        <v>1</v>
      </c>
      <c r="C1" s="78" t="s">
        <v>2</v>
      </c>
      <c r="D1" s="78" t="s">
        <v>3</v>
      </c>
      <c r="E1" s="78" t="s">
        <v>4</v>
      </c>
      <c r="F1" s="78" t="s">
        <v>5</v>
      </c>
      <c r="G1" s="79" t="s">
        <v>6</v>
      </c>
      <c r="H1" s="78" t="s">
        <v>7</v>
      </c>
      <c r="I1" s="80" t="s">
        <v>8</v>
      </c>
      <c r="J1" s="78" t="s">
        <v>9</v>
      </c>
      <c r="K1" s="81" t="s">
        <v>10</v>
      </c>
      <c r="L1" s="78" t="s">
        <v>11</v>
      </c>
      <c r="M1" s="79" t="s">
        <v>12</v>
      </c>
      <c r="N1" s="78" t="s">
        <v>13</v>
      </c>
      <c r="O1" s="80" t="s">
        <v>14</v>
      </c>
      <c r="P1" s="78" t="s">
        <v>15</v>
      </c>
      <c r="Q1" s="81" t="s">
        <v>16</v>
      </c>
      <c r="R1" s="78" t="s">
        <v>17</v>
      </c>
      <c r="S1" s="82" t="s">
        <v>18</v>
      </c>
      <c r="T1" s="82" t="s">
        <v>19</v>
      </c>
      <c r="U1" s="82" t="s">
        <v>20</v>
      </c>
      <c r="V1" s="82" t="s">
        <v>21</v>
      </c>
      <c r="W1" s="83" t="s">
        <v>22</v>
      </c>
      <c r="X1" s="2" t="s">
        <v>38</v>
      </c>
      <c r="Y1" s="84" t="s">
        <v>39</v>
      </c>
    </row>
    <row r="2" spans="1:25" s="55" customFormat="1">
      <c r="A2" s="10" t="s">
        <v>113</v>
      </c>
      <c r="B2" s="10" t="s">
        <v>201</v>
      </c>
      <c r="C2" s="11">
        <v>6.4569999999999999</v>
      </c>
      <c r="D2" s="11">
        <v>2E-3</v>
      </c>
      <c r="E2" s="11">
        <v>11.422000000000001</v>
      </c>
      <c r="F2" s="11">
        <v>2E-3</v>
      </c>
      <c r="G2" s="11">
        <v>17.288</v>
      </c>
      <c r="H2" s="11">
        <v>2.5000000000000001E-2</v>
      </c>
      <c r="I2" s="11">
        <v>22.806000000000001</v>
      </c>
      <c r="J2" s="11">
        <v>5.5E-2</v>
      </c>
      <c r="K2" s="11">
        <v>31.533999999999999</v>
      </c>
      <c r="L2" s="11">
        <v>2.7109999999999999</v>
      </c>
      <c r="M2" s="11">
        <v>-0.66500000000000004</v>
      </c>
      <c r="N2" s="11">
        <v>2.5000000000000001E-2</v>
      </c>
      <c r="O2" s="11">
        <v>-0.16500000000000001</v>
      </c>
      <c r="P2" s="11">
        <v>5.1999999999999998E-2</v>
      </c>
      <c r="Q2" s="11">
        <v>1.8720000000000001</v>
      </c>
      <c r="R2" s="11">
        <v>2.63</v>
      </c>
      <c r="S2" s="12">
        <v>2.2599999999999998</v>
      </c>
      <c r="T2" s="12">
        <v>0</v>
      </c>
      <c r="U2" s="12">
        <v>36.97</v>
      </c>
      <c r="V2" s="12">
        <v>0</v>
      </c>
      <c r="W2" s="10">
        <v>13</v>
      </c>
      <c r="X2" s="11">
        <f>ETF!$G$3*M2+ETF!$G$4</f>
        <v>0.19838763771913204</v>
      </c>
      <c r="Y2" s="11">
        <f>ETF!$G$7*O2+ETF!$G$8</f>
        <v>0.15474475837640148</v>
      </c>
    </row>
    <row r="3" spans="1:25">
      <c r="A3" s="10" t="s">
        <v>115</v>
      </c>
      <c r="B3" s="10" t="s">
        <v>201</v>
      </c>
      <c r="C3" s="11">
        <v>6.4509999999999996</v>
      </c>
      <c r="D3" s="11">
        <v>2E-3</v>
      </c>
      <c r="E3" s="11">
        <v>11.401</v>
      </c>
      <c r="F3" s="11">
        <v>3.0000000000000001E-3</v>
      </c>
      <c r="G3" s="11">
        <v>17.27</v>
      </c>
      <c r="H3" s="11">
        <v>3.5999999999999997E-2</v>
      </c>
      <c r="I3" s="11">
        <v>22.704999999999998</v>
      </c>
      <c r="J3" s="11">
        <v>0.1</v>
      </c>
      <c r="K3" s="11">
        <v>30.969000000000001</v>
      </c>
      <c r="L3" s="11">
        <v>2.0649999999999999</v>
      </c>
      <c r="M3" s="11">
        <v>-0.65600000000000003</v>
      </c>
      <c r="N3" s="11">
        <v>3.5999999999999997E-2</v>
      </c>
      <c r="O3" s="11">
        <v>-0.221</v>
      </c>
      <c r="P3" s="11">
        <v>9.9000000000000005E-2</v>
      </c>
      <c r="Q3" s="11">
        <v>1.371</v>
      </c>
      <c r="R3" s="11">
        <v>2.0070000000000001</v>
      </c>
      <c r="S3" s="12">
        <v>2.25</v>
      </c>
      <c r="T3" s="12">
        <v>0</v>
      </c>
      <c r="U3" s="12">
        <v>36.950000000000003</v>
      </c>
      <c r="V3" s="12">
        <v>0</v>
      </c>
      <c r="W3" s="10">
        <v>13</v>
      </c>
      <c r="X3" s="11">
        <f>ETF!$G$3*M3+ETF!$G$4</f>
        <v>0.20757934927614918</v>
      </c>
      <c r="Y3" s="11">
        <f>ETF!$G$7*O3+ETF!$G$8</f>
        <v>0.10130057725580113</v>
      </c>
    </row>
    <row r="4" spans="1:25">
      <c r="A4" s="10" t="s">
        <v>116</v>
      </c>
      <c r="B4" s="10" t="s">
        <v>201</v>
      </c>
      <c r="C4" s="11">
        <v>6.4509999999999996</v>
      </c>
      <c r="D4" s="11">
        <v>1E-3</v>
      </c>
      <c r="E4" s="11">
        <v>11.427</v>
      </c>
      <c r="F4" s="11">
        <v>4.0000000000000001E-3</v>
      </c>
      <c r="G4" s="11">
        <v>17.283000000000001</v>
      </c>
      <c r="H4" s="11">
        <v>2.4E-2</v>
      </c>
      <c r="I4" s="11">
        <v>22.800999999999998</v>
      </c>
      <c r="J4" s="11">
        <v>9.1999999999999998E-2</v>
      </c>
      <c r="K4" s="11">
        <v>30.649000000000001</v>
      </c>
      <c r="L4" s="11">
        <v>1.62</v>
      </c>
      <c r="M4" s="11">
        <v>-0.66900000000000004</v>
      </c>
      <c r="N4" s="11">
        <v>2.1999999999999999E-2</v>
      </c>
      <c r="O4" s="11">
        <v>-0.17899999999999999</v>
      </c>
      <c r="P4" s="11">
        <v>9.2999999999999999E-2</v>
      </c>
      <c r="Q4" s="11">
        <v>1.008</v>
      </c>
      <c r="R4" s="11">
        <v>1.5780000000000001</v>
      </c>
      <c r="S4" s="12">
        <v>2.25</v>
      </c>
      <c r="T4" s="12">
        <v>0</v>
      </c>
      <c r="U4" s="12">
        <v>36.97</v>
      </c>
      <c r="V4" s="12">
        <v>0</v>
      </c>
      <c r="W4" s="10">
        <v>13</v>
      </c>
      <c r="X4" s="11">
        <f>ETF!$G$3*M4+ETF!$G$4</f>
        <v>0.19430243258267998</v>
      </c>
      <c r="Y4" s="11">
        <f>ETF!$G$7*O4+ETF!$G$8</f>
        <v>0.14138371309625142</v>
      </c>
    </row>
    <row r="5" spans="1:25">
      <c r="A5" s="10" t="s">
        <v>117</v>
      </c>
      <c r="B5" s="10" t="s">
        <v>201</v>
      </c>
      <c r="C5" s="11">
        <v>6.4550000000000001</v>
      </c>
      <c r="D5" s="11">
        <v>2E-3</v>
      </c>
      <c r="E5" s="11">
        <v>11.375999999999999</v>
      </c>
      <c r="F5" s="11">
        <v>3.0000000000000001E-3</v>
      </c>
      <c r="G5" s="11">
        <v>17.253</v>
      </c>
      <c r="H5" s="11">
        <v>1.7000000000000001E-2</v>
      </c>
      <c r="I5" s="11">
        <v>22.626999999999999</v>
      </c>
      <c r="J5" s="11">
        <v>0.106</v>
      </c>
      <c r="K5" s="11">
        <v>30.652999999999999</v>
      </c>
      <c r="L5" s="11">
        <v>3.2229999999999999</v>
      </c>
      <c r="M5" s="11">
        <v>-0.65300000000000002</v>
      </c>
      <c r="N5" s="11">
        <v>1.7999999999999999E-2</v>
      </c>
      <c r="O5" s="11">
        <v>-0.248</v>
      </c>
      <c r="P5" s="11">
        <v>0.10100000000000001</v>
      </c>
      <c r="Q5" s="11">
        <v>1.109</v>
      </c>
      <c r="R5" s="11">
        <v>3.1320000000000001</v>
      </c>
      <c r="S5" s="12">
        <v>2.2599999999999998</v>
      </c>
      <c r="T5" s="12">
        <v>0</v>
      </c>
      <c r="U5" s="12">
        <v>36.92</v>
      </c>
      <c r="V5" s="12">
        <v>0</v>
      </c>
      <c r="W5" s="10">
        <v>13</v>
      </c>
      <c r="X5" s="11">
        <f>ETF!$G$3*M5+ETF!$G$4</f>
        <v>0.21064325312848819</v>
      </c>
      <c r="Y5" s="11">
        <f>ETF!$G$7*O5+ETF!$G$8</f>
        <v>7.5532847072654535E-2</v>
      </c>
    </row>
    <row r="6" spans="1:25">
      <c r="A6" s="10" t="s">
        <v>118</v>
      </c>
      <c r="B6" s="10" t="s">
        <v>201</v>
      </c>
      <c r="C6" s="11">
        <v>6.4219999999999997</v>
      </c>
      <c r="D6" s="11">
        <v>2E-3</v>
      </c>
      <c r="E6" s="11">
        <v>11.413</v>
      </c>
      <c r="F6" s="11">
        <v>3.0000000000000001E-3</v>
      </c>
      <c r="G6" s="11">
        <v>17.265999999999998</v>
      </c>
      <c r="H6" s="11">
        <v>0.03</v>
      </c>
      <c r="I6" s="11">
        <v>22.788</v>
      </c>
      <c r="J6" s="11">
        <v>0.105</v>
      </c>
      <c r="K6" s="11">
        <v>35.279000000000003</v>
      </c>
      <c r="L6" s="11">
        <v>3.048</v>
      </c>
      <c r="M6" s="11">
        <v>-0.64300000000000002</v>
      </c>
      <c r="N6" s="11">
        <v>2.9000000000000001E-2</v>
      </c>
      <c r="O6" s="11">
        <v>-0.16500000000000001</v>
      </c>
      <c r="P6" s="11">
        <v>0.104</v>
      </c>
      <c r="Q6" s="11">
        <v>5.5640000000000001</v>
      </c>
      <c r="R6" s="11">
        <v>2.9580000000000002</v>
      </c>
      <c r="S6" s="12">
        <v>2.2200000000000002</v>
      </c>
      <c r="T6" s="12">
        <v>0</v>
      </c>
      <c r="U6" s="12">
        <v>36.96</v>
      </c>
      <c r="V6" s="12">
        <v>0</v>
      </c>
      <c r="W6" s="10">
        <v>13</v>
      </c>
      <c r="X6" s="11">
        <f>ETF!$G$3*M6+ETF!$G$4</f>
        <v>0.22085626596961827</v>
      </c>
      <c r="Y6" s="11">
        <f>ETF!$G$7*O6+ETF!$G$8</f>
        <v>0.15474475837640148</v>
      </c>
    </row>
    <row r="7" spans="1:25">
      <c r="A7" s="10" t="s">
        <v>119</v>
      </c>
      <c r="B7" s="10" t="s">
        <v>201</v>
      </c>
      <c r="C7" s="11">
        <v>6.4470000000000001</v>
      </c>
      <c r="D7" s="11">
        <v>2E-3</v>
      </c>
      <c r="E7" s="11">
        <v>11.488</v>
      </c>
      <c r="F7" s="11">
        <v>2E-3</v>
      </c>
      <c r="G7" s="11">
        <v>17.353999999999999</v>
      </c>
      <c r="H7" s="11">
        <v>2.9000000000000001E-2</v>
      </c>
      <c r="I7" s="11">
        <v>22.911000000000001</v>
      </c>
      <c r="J7" s="11">
        <v>7.8E-2</v>
      </c>
      <c r="K7" s="11">
        <v>32.762</v>
      </c>
      <c r="L7" s="11">
        <v>3.234</v>
      </c>
      <c r="M7" s="11">
        <v>-0.65400000000000003</v>
      </c>
      <c r="N7" s="11">
        <v>2.9000000000000001E-2</v>
      </c>
      <c r="O7" s="11">
        <v>-0.192</v>
      </c>
      <c r="P7" s="11">
        <v>7.8E-2</v>
      </c>
      <c r="Q7" s="11">
        <v>2.9470000000000001</v>
      </c>
      <c r="R7" s="11">
        <v>3.1389999999999998</v>
      </c>
      <c r="S7" s="12">
        <v>2.25</v>
      </c>
      <c r="T7" s="12">
        <v>0</v>
      </c>
      <c r="U7" s="12">
        <v>37.04</v>
      </c>
      <c r="V7" s="12">
        <v>0</v>
      </c>
      <c r="W7" s="10">
        <v>13</v>
      </c>
      <c r="X7" s="11">
        <f>ETF!$G$3*M7+ETF!$G$4</f>
        <v>0.20962195184437515</v>
      </c>
      <c r="Y7" s="11">
        <f>ETF!$G$7*O7+ETF!$G$8</f>
        <v>0.12897702819325488</v>
      </c>
    </row>
    <row r="8" spans="1:25">
      <c r="A8" s="10" t="s">
        <v>120</v>
      </c>
      <c r="B8" s="10" t="s">
        <v>201</v>
      </c>
      <c r="C8" s="11">
        <v>6.4509999999999996</v>
      </c>
      <c r="D8" s="11">
        <v>2E-3</v>
      </c>
      <c r="E8" s="11">
        <v>11.428000000000001</v>
      </c>
      <c r="F8" s="11">
        <v>3.0000000000000001E-3</v>
      </c>
      <c r="G8" s="11">
        <v>17.291</v>
      </c>
      <c r="H8" s="11">
        <v>1.4999999999999999E-2</v>
      </c>
      <c r="I8" s="11">
        <v>22.835999999999999</v>
      </c>
      <c r="J8" s="11">
        <v>0.129</v>
      </c>
      <c r="K8" s="11">
        <v>32.905000000000001</v>
      </c>
      <c r="L8" s="11">
        <v>1.962</v>
      </c>
      <c r="M8" s="11">
        <v>-0.66200000000000003</v>
      </c>
      <c r="N8" s="11">
        <v>1.6E-2</v>
      </c>
      <c r="O8" s="11">
        <v>-0.14599999999999999</v>
      </c>
      <c r="P8" s="11">
        <v>0.13100000000000001</v>
      </c>
      <c r="Q8" s="11">
        <v>3.1989999999999998</v>
      </c>
      <c r="R8" s="11">
        <v>1.9039999999999999</v>
      </c>
      <c r="S8" s="12">
        <v>2.25</v>
      </c>
      <c r="T8" s="12">
        <v>0</v>
      </c>
      <c r="U8" s="12">
        <v>36.97</v>
      </c>
      <c r="V8" s="12">
        <v>0</v>
      </c>
      <c r="W8" s="10">
        <v>13</v>
      </c>
      <c r="X8" s="11">
        <f>ETF!$G$3*M8+ETF!$G$4</f>
        <v>0.20145154157147105</v>
      </c>
      <c r="Y8" s="11">
        <f>ETF!$G$7*O8+ETF!$G$8</f>
        <v>0.17287760554231948</v>
      </c>
    </row>
    <row r="9" spans="1:25">
      <c r="A9" s="10" t="s">
        <v>121</v>
      </c>
      <c r="B9" s="10" t="s">
        <v>201</v>
      </c>
      <c r="C9" s="11">
        <v>6.3949999999999996</v>
      </c>
      <c r="D9" s="11">
        <v>1E-3</v>
      </c>
      <c r="E9" s="11">
        <v>11.308</v>
      </c>
      <c r="F9" s="11">
        <v>3.0000000000000001E-3</v>
      </c>
      <c r="G9" s="11">
        <v>17.125</v>
      </c>
      <c r="H9" s="11">
        <v>2.1999999999999999E-2</v>
      </c>
      <c r="I9" s="11">
        <v>22.533000000000001</v>
      </c>
      <c r="J9" s="11">
        <v>9.9000000000000005E-2</v>
      </c>
      <c r="K9" s="11">
        <v>33.994</v>
      </c>
      <c r="L9" s="11">
        <v>3.4620000000000002</v>
      </c>
      <c r="M9" s="11">
        <v>-0.65200000000000002</v>
      </c>
      <c r="N9" s="11">
        <v>2.3E-2</v>
      </c>
      <c r="O9" s="11">
        <v>-0.20499999999999999</v>
      </c>
      <c r="P9" s="11">
        <v>9.7000000000000003E-2</v>
      </c>
      <c r="Q9" s="11">
        <v>4.55</v>
      </c>
      <c r="R9" s="11">
        <v>3.363</v>
      </c>
      <c r="S9" s="12">
        <v>2.2000000000000002</v>
      </c>
      <c r="T9" s="12">
        <v>0</v>
      </c>
      <c r="U9" s="12">
        <v>36.85</v>
      </c>
      <c r="V9" s="12">
        <v>0</v>
      </c>
      <c r="W9" s="10">
        <v>13</v>
      </c>
      <c r="X9" s="11">
        <f>ETF!$G$3*M9+ETF!$G$4</f>
        <v>0.21166455441260112</v>
      </c>
      <c r="Y9" s="11">
        <f>ETF!$G$7*O9+ETF!$G$8</f>
        <v>0.11657034329025839</v>
      </c>
    </row>
    <row r="10" spans="1:25">
      <c r="A10" s="10" t="s">
        <v>122</v>
      </c>
      <c r="B10" s="10" t="s">
        <v>201</v>
      </c>
      <c r="C10" s="11">
        <v>6.3789999999999996</v>
      </c>
      <c r="D10" s="11">
        <v>1E-3</v>
      </c>
      <c r="E10" s="11">
        <v>11.542</v>
      </c>
      <c r="F10" s="11">
        <v>3.0000000000000001E-3</v>
      </c>
      <c r="G10" s="11">
        <v>17.352</v>
      </c>
      <c r="H10" s="11">
        <v>1.9E-2</v>
      </c>
      <c r="I10" s="11">
        <v>23.016999999999999</v>
      </c>
      <c r="J10" s="11">
        <v>7.9000000000000001E-2</v>
      </c>
      <c r="K10" s="11">
        <v>32.472999999999999</v>
      </c>
      <c r="L10" s="11">
        <v>2.4329999999999998</v>
      </c>
      <c r="M10" s="11">
        <v>-0.63900000000000001</v>
      </c>
      <c r="N10" s="11">
        <v>1.9E-2</v>
      </c>
      <c r="O10" s="11">
        <v>-0.19700000000000001</v>
      </c>
      <c r="P10" s="11">
        <v>7.8E-2</v>
      </c>
      <c r="Q10" s="11">
        <v>2.6320000000000001</v>
      </c>
      <c r="R10" s="11">
        <v>2.363</v>
      </c>
      <c r="S10" s="12">
        <v>2.17</v>
      </c>
      <c r="T10" s="12">
        <v>0</v>
      </c>
      <c r="U10" s="12">
        <v>37.090000000000003</v>
      </c>
      <c r="V10" s="12">
        <v>0</v>
      </c>
      <c r="W10" s="10">
        <v>13</v>
      </c>
      <c r="X10" s="11">
        <f>ETF!$G$3*M10+ETF!$G$4</f>
        <v>0.22494147110607032</v>
      </c>
      <c r="Y10" s="11">
        <f>ETF!$G$7*O10+ETF!$G$8</f>
        <v>0.12420522630748701</v>
      </c>
    </row>
    <row r="11" spans="1:25">
      <c r="A11" s="10" t="s">
        <v>123</v>
      </c>
      <c r="B11" s="10" t="s">
        <v>201</v>
      </c>
      <c r="C11" s="11">
        <v>6.415</v>
      </c>
      <c r="D11" s="11">
        <v>2E-3</v>
      </c>
      <c r="E11" s="11">
        <v>11.429</v>
      </c>
      <c r="F11" s="11">
        <v>3.0000000000000001E-3</v>
      </c>
      <c r="G11" s="11">
        <v>17.285</v>
      </c>
      <c r="H11" s="11">
        <v>3.5000000000000003E-2</v>
      </c>
      <c r="I11" s="11">
        <v>22.834</v>
      </c>
      <c r="J11" s="11">
        <v>5.8999999999999997E-2</v>
      </c>
      <c r="K11" s="11">
        <v>48.243000000000002</v>
      </c>
      <c r="L11" s="11">
        <v>3.9929999999999999</v>
      </c>
      <c r="M11" s="11">
        <v>-0.63200000000000001</v>
      </c>
      <c r="N11" s="11">
        <v>3.5000000000000003E-2</v>
      </c>
      <c r="O11" s="11">
        <v>-0.151</v>
      </c>
      <c r="P11" s="11">
        <v>5.8999999999999997E-2</v>
      </c>
      <c r="Q11" s="11">
        <v>18.132000000000001</v>
      </c>
      <c r="R11" s="11">
        <v>3.8809999999999998</v>
      </c>
      <c r="S11" s="12">
        <v>2.2200000000000002</v>
      </c>
      <c r="T11" s="12">
        <v>0</v>
      </c>
      <c r="U11" s="12">
        <v>36.979999999999997</v>
      </c>
      <c r="V11" s="12">
        <v>0</v>
      </c>
      <c r="W11" s="10">
        <v>13</v>
      </c>
      <c r="X11" s="11">
        <f>ETF!$G$3*M11+ETF!$G$4</f>
        <v>0.23209058009486139</v>
      </c>
      <c r="Y11" s="11">
        <f>ETF!$G$7*O11+ETF!$G$8</f>
        <v>0.16810580365655159</v>
      </c>
    </row>
    <row r="12" spans="1:25">
      <c r="A12" s="10" t="s">
        <v>124</v>
      </c>
      <c r="B12" s="10" t="s">
        <v>201</v>
      </c>
      <c r="C12" s="11">
        <v>6.3719999999999999</v>
      </c>
      <c r="D12" s="11">
        <v>1E-3</v>
      </c>
      <c r="E12" s="11">
        <v>11.430999999999999</v>
      </c>
      <c r="F12" s="11">
        <v>4.0000000000000001E-3</v>
      </c>
      <c r="G12" s="11">
        <v>17.215</v>
      </c>
      <c r="H12" s="11">
        <v>2.1000000000000001E-2</v>
      </c>
      <c r="I12" s="11">
        <v>22.795000000000002</v>
      </c>
      <c r="J12" s="11">
        <v>7.9000000000000001E-2</v>
      </c>
      <c r="K12" s="11">
        <v>42.771999999999998</v>
      </c>
      <c r="L12" s="11">
        <v>4.5720000000000001</v>
      </c>
      <c r="M12" s="11">
        <v>-0.65800000000000003</v>
      </c>
      <c r="N12" s="11">
        <v>0.02</v>
      </c>
      <c r="O12" s="11">
        <v>-0.192</v>
      </c>
      <c r="P12" s="11">
        <v>7.5999999999999998E-2</v>
      </c>
      <c r="Q12" s="11">
        <v>12.861000000000001</v>
      </c>
      <c r="R12" s="11">
        <v>4.4400000000000004</v>
      </c>
      <c r="S12" s="12">
        <v>2.17</v>
      </c>
      <c r="T12" s="12">
        <v>0</v>
      </c>
      <c r="U12" s="12">
        <v>36.979999999999997</v>
      </c>
      <c r="V12" s="12">
        <v>0</v>
      </c>
      <c r="W12" s="10">
        <v>13</v>
      </c>
      <c r="X12" s="11">
        <f>ETF!$G$3*M12+ETF!$G$4</f>
        <v>0.2055367467079231</v>
      </c>
      <c r="Y12" s="11">
        <f>ETF!$G$7*O12+ETF!$G$8</f>
        <v>0.12897702819325488</v>
      </c>
    </row>
    <row r="13" spans="1:25">
      <c r="A13" s="10" t="s">
        <v>125</v>
      </c>
      <c r="B13" s="10" t="s">
        <v>201</v>
      </c>
      <c r="C13" s="11">
        <v>6.4459999999999997</v>
      </c>
      <c r="D13" s="11">
        <v>2E-3</v>
      </c>
      <c r="E13" s="11">
        <v>11.462999999999999</v>
      </c>
      <c r="F13" s="11">
        <v>2E-3</v>
      </c>
      <c r="G13" s="11">
        <v>17.34</v>
      </c>
      <c r="H13" s="11">
        <v>0.02</v>
      </c>
      <c r="I13" s="11">
        <v>22.917000000000002</v>
      </c>
      <c r="J13" s="11">
        <v>9.4E-2</v>
      </c>
      <c r="K13" s="11">
        <v>48.313000000000002</v>
      </c>
      <c r="L13" s="11">
        <v>3.4079999999999999</v>
      </c>
      <c r="M13" s="11">
        <v>-0.64300000000000002</v>
      </c>
      <c r="N13" s="11">
        <v>2.1000000000000001E-2</v>
      </c>
      <c r="O13" s="11">
        <v>-0.13800000000000001</v>
      </c>
      <c r="P13" s="11">
        <v>9.0999999999999998E-2</v>
      </c>
      <c r="Q13" s="11">
        <v>18.099</v>
      </c>
      <c r="R13" s="11">
        <v>3.3079999999999998</v>
      </c>
      <c r="S13" s="12">
        <v>2.25</v>
      </c>
      <c r="T13" s="12">
        <v>0</v>
      </c>
      <c r="U13" s="12">
        <v>37.01</v>
      </c>
      <c r="V13" s="12">
        <v>0</v>
      </c>
      <c r="W13" s="10">
        <v>13</v>
      </c>
      <c r="X13" s="11">
        <f>ETF!$G$3*M13+ETF!$G$4</f>
        <v>0.22085626596961827</v>
      </c>
      <c r="Y13" s="11">
        <f>ETF!$G$7*O13+ETF!$G$8</f>
        <v>0.18051248855954807</v>
      </c>
    </row>
    <row r="14" spans="1:25">
      <c r="A14" s="10" t="s">
        <v>126</v>
      </c>
      <c r="B14" s="10" t="s">
        <v>201</v>
      </c>
      <c r="C14" s="11">
        <v>6.41</v>
      </c>
      <c r="D14" s="11">
        <v>2E-3</v>
      </c>
      <c r="E14" s="11">
        <v>11.457000000000001</v>
      </c>
      <c r="F14" s="11">
        <v>3.0000000000000001E-3</v>
      </c>
      <c r="G14" s="11">
        <v>17.283999999999999</v>
      </c>
      <c r="H14" s="11">
        <v>1.7999999999999999E-2</v>
      </c>
      <c r="I14" s="11">
        <v>22.93</v>
      </c>
      <c r="J14" s="11">
        <v>0.112</v>
      </c>
      <c r="K14" s="11">
        <v>32.728999999999999</v>
      </c>
      <c r="L14" s="11">
        <v>3.371</v>
      </c>
      <c r="M14" s="11">
        <v>-0.65500000000000003</v>
      </c>
      <c r="N14" s="11">
        <v>1.7000000000000001E-2</v>
      </c>
      <c r="O14" s="11">
        <v>-0.112</v>
      </c>
      <c r="P14" s="11">
        <v>0.11</v>
      </c>
      <c r="Q14" s="11">
        <v>3.0139999999999998</v>
      </c>
      <c r="R14" s="11">
        <v>3.2759999999999998</v>
      </c>
      <c r="S14" s="12">
        <v>2.21</v>
      </c>
      <c r="T14" s="12">
        <v>0</v>
      </c>
      <c r="U14" s="12">
        <v>37</v>
      </c>
      <c r="V14" s="12">
        <v>0</v>
      </c>
      <c r="W14" s="10">
        <v>13</v>
      </c>
      <c r="X14" s="11">
        <f>ETF!$G$3*M14+ETF!$G$4</f>
        <v>0.20860065056026211</v>
      </c>
      <c r="Y14" s="11">
        <f>ETF!$G$7*O14+ETF!$G$8</f>
        <v>0.20532585836554113</v>
      </c>
    </row>
    <row r="15" spans="1:25">
      <c r="A15" s="10" t="s">
        <v>127</v>
      </c>
      <c r="B15" s="10" t="s">
        <v>201</v>
      </c>
      <c r="C15" s="11">
        <v>6.4589999999999996</v>
      </c>
      <c r="D15" s="11">
        <v>2E-3</v>
      </c>
      <c r="E15" s="11">
        <v>11.446999999999999</v>
      </c>
      <c r="F15" s="11">
        <v>3.0000000000000001E-3</v>
      </c>
      <c r="G15" s="11">
        <v>17.317</v>
      </c>
      <c r="H15" s="11">
        <v>0.03</v>
      </c>
      <c r="I15" s="11">
        <v>22.792000000000002</v>
      </c>
      <c r="J15" s="11">
        <v>0.13300000000000001</v>
      </c>
      <c r="K15" s="11">
        <v>39.305999999999997</v>
      </c>
      <c r="L15" s="11">
        <v>3.145</v>
      </c>
      <c r="M15" s="11">
        <v>-0.66300000000000003</v>
      </c>
      <c r="N15" s="11">
        <v>2.8000000000000001E-2</v>
      </c>
      <c r="O15" s="11">
        <v>-0.22800000000000001</v>
      </c>
      <c r="P15" s="11">
        <v>0.13100000000000001</v>
      </c>
      <c r="Q15" s="11">
        <v>9.3689999999999998</v>
      </c>
      <c r="R15" s="11">
        <v>3.0529999999999999</v>
      </c>
      <c r="S15" s="12">
        <v>2.2599999999999998</v>
      </c>
      <c r="T15" s="12">
        <v>0</v>
      </c>
      <c r="U15" s="12">
        <v>36.99</v>
      </c>
      <c r="V15" s="12">
        <v>0</v>
      </c>
      <c r="W15" s="10">
        <v>13</v>
      </c>
      <c r="X15" s="11">
        <f>ETF!$G$3*M15+ETF!$G$4</f>
        <v>0.20043024028735812</v>
      </c>
      <c r="Y15" s="11">
        <f>ETF!$G$7*O15+ETF!$G$8</f>
        <v>9.462005461572609E-2</v>
      </c>
    </row>
    <row r="16" spans="1:25">
      <c r="A16" s="10" t="s">
        <v>128</v>
      </c>
      <c r="B16" s="10" t="s">
        <v>201</v>
      </c>
      <c r="C16" s="11">
        <v>6.4349999999999996</v>
      </c>
      <c r="D16" s="11">
        <v>2E-3</v>
      </c>
      <c r="E16" s="11">
        <v>11.433</v>
      </c>
      <c r="F16" s="11">
        <v>2E-3</v>
      </c>
      <c r="G16" s="11">
        <v>17.288</v>
      </c>
      <c r="H16" s="11">
        <v>0.03</v>
      </c>
      <c r="I16" s="11">
        <v>22.81</v>
      </c>
      <c r="J16" s="11">
        <v>0.159</v>
      </c>
      <c r="K16" s="11">
        <v>32.387999999999998</v>
      </c>
      <c r="L16" s="11">
        <v>3.4969999999999999</v>
      </c>
      <c r="M16" s="11">
        <v>-0.65400000000000003</v>
      </c>
      <c r="N16" s="11">
        <v>2.9000000000000001E-2</v>
      </c>
      <c r="O16" s="11">
        <v>-0.183</v>
      </c>
      <c r="P16" s="11">
        <v>0.158</v>
      </c>
      <c r="Q16" s="11">
        <v>2.7040000000000002</v>
      </c>
      <c r="R16" s="11">
        <v>3.3969999999999998</v>
      </c>
      <c r="S16" s="12">
        <v>2.2400000000000002</v>
      </c>
      <c r="T16" s="12">
        <v>0</v>
      </c>
      <c r="U16" s="12">
        <v>36.979999999999997</v>
      </c>
      <c r="V16" s="12">
        <v>0</v>
      </c>
      <c r="W16" s="10">
        <v>13</v>
      </c>
      <c r="X16" s="11">
        <f>ETF!$G$3*M16+ETF!$G$4</f>
        <v>0.20962195184437515</v>
      </c>
      <c r="Y16" s="11">
        <f>ETF!$G$7*O16+ETF!$G$8</f>
        <v>0.1375662715876371</v>
      </c>
    </row>
    <row r="17" spans="1:25">
      <c r="A17" s="10" t="s">
        <v>129</v>
      </c>
      <c r="B17" s="10" t="s">
        <v>201</v>
      </c>
      <c r="C17" s="11">
        <v>6.4530000000000003</v>
      </c>
      <c r="D17" s="11">
        <v>1E-3</v>
      </c>
      <c r="E17" s="11">
        <v>11.467000000000001</v>
      </c>
      <c r="F17" s="11">
        <v>3.0000000000000001E-3</v>
      </c>
      <c r="G17" s="11">
        <v>17.347000000000001</v>
      </c>
      <c r="H17" s="11">
        <v>2.7E-2</v>
      </c>
      <c r="I17" s="11">
        <v>22.942</v>
      </c>
      <c r="J17" s="11">
        <v>0.11799999999999999</v>
      </c>
      <c r="K17" s="11">
        <v>37.167000000000002</v>
      </c>
      <c r="L17" s="11">
        <v>2.2669999999999999</v>
      </c>
      <c r="M17" s="11">
        <v>-0.64700000000000002</v>
      </c>
      <c r="N17" s="11">
        <v>2.8000000000000001E-2</v>
      </c>
      <c r="O17" s="11">
        <v>-0.121</v>
      </c>
      <c r="P17" s="11">
        <v>0.115</v>
      </c>
      <c r="Q17" s="11">
        <v>7.258</v>
      </c>
      <c r="R17" s="11">
        <v>2.202</v>
      </c>
      <c r="S17" s="12">
        <v>2.25</v>
      </c>
      <c r="T17" s="12">
        <v>0</v>
      </c>
      <c r="U17" s="12">
        <v>37.01</v>
      </c>
      <c r="V17" s="12">
        <v>0</v>
      </c>
      <c r="W17" s="10">
        <v>13</v>
      </c>
      <c r="X17" s="11">
        <f>ETF!$G$3*M17+ETF!$G$4</f>
        <v>0.21677106083316622</v>
      </c>
      <c r="Y17" s="11">
        <f>ETF!$G$7*O17+ETF!$G$8</f>
        <v>0.19673661497115891</v>
      </c>
    </row>
    <row r="18" spans="1:25">
      <c r="A18" s="10" t="s">
        <v>130</v>
      </c>
      <c r="B18" s="10" t="s">
        <v>201</v>
      </c>
      <c r="C18" s="11">
        <v>6.4379999999999997</v>
      </c>
      <c r="D18" s="11">
        <v>2E-3</v>
      </c>
      <c r="E18" s="11">
        <v>11.483000000000001</v>
      </c>
      <c r="F18" s="11">
        <v>2E-3</v>
      </c>
      <c r="G18" s="11">
        <v>17.343</v>
      </c>
      <c r="H18" s="11">
        <v>1.6E-2</v>
      </c>
      <c r="I18" s="11">
        <v>22.893000000000001</v>
      </c>
      <c r="J18" s="11">
        <v>7.3999999999999996E-2</v>
      </c>
      <c r="K18" s="11">
        <v>36.533999999999999</v>
      </c>
      <c r="L18" s="11">
        <v>2.4950000000000001</v>
      </c>
      <c r="M18" s="11">
        <v>-0.65200000000000002</v>
      </c>
      <c r="N18" s="11">
        <v>1.6E-2</v>
      </c>
      <c r="O18" s="11">
        <v>-0.20100000000000001</v>
      </c>
      <c r="P18" s="11">
        <v>7.1999999999999995E-2</v>
      </c>
      <c r="Q18" s="11">
        <v>6.6280000000000001</v>
      </c>
      <c r="R18" s="11">
        <v>2.4220000000000002</v>
      </c>
      <c r="S18" s="12">
        <v>2.2400000000000002</v>
      </c>
      <c r="T18" s="12">
        <v>0</v>
      </c>
      <c r="U18" s="12">
        <v>37.03</v>
      </c>
      <c r="V18" s="12">
        <v>0</v>
      </c>
      <c r="W18" s="10">
        <v>13</v>
      </c>
      <c r="X18" s="11">
        <f>ETF!$G$3*M18+ETF!$G$4</f>
        <v>0.21166455441260112</v>
      </c>
      <c r="Y18" s="11">
        <f>ETF!$G$7*O18+ETF!$G$8</f>
        <v>0.12038778479887269</v>
      </c>
    </row>
    <row r="19" spans="1:25">
      <c r="A19" s="10" t="s">
        <v>131</v>
      </c>
      <c r="B19" s="10" t="s">
        <v>201</v>
      </c>
      <c r="C19" s="11">
        <v>6.3639999999999999</v>
      </c>
      <c r="D19" s="11">
        <v>2E-3</v>
      </c>
      <c r="E19" s="11">
        <v>11.379</v>
      </c>
      <c r="F19" s="11">
        <v>3.0000000000000001E-3</v>
      </c>
      <c r="G19" s="11">
        <v>17.161000000000001</v>
      </c>
      <c r="H19" s="11">
        <v>2.5000000000000001E-2</v>
      </c>
      <c r="I19" s="11">
        <v>22.712</v>
      </c>
      <c r="J19" s="11">
        <v>9.9000000000000005E-2</v>
      </c>
      <c r="K19" s="11">
        <v>35.215000000000003</v>
      </c>
      <c r="L19" s="11">
        <v>2.8980000000000001</v>
      </c>
      <c r="M19" s="11">
        <v>-0.65300000000000002</v>
      </c>
      <c r="N19" s="11">
        <v>2.4E-2</v>
      </c>
      <c r="O19" s="11">
        <v>-0.17100000000000001</v>
      </c>
      <c r="P19" s="11">
        <v>9.5000000000000001E-2</v>
      </c>
      <c r="Q19" s="11">
        <v>5.63</v>
      </c>
      <c r="R19" s="11">
        <v>2.8140000000000001</v>
      </c>
      <c r="S19" s="12">
        <v>2.16</v>
      </c>
      <c r="T19" s="12">
        <v>0</v>
      </c>
      <c r="U19" s="12">
        <v>36.92</v>
      </c>
      <c r="V19" s="12">
        <v>0</v>
      </c>
      <c r="W19" s="10">
        <v>13</v>
      </c>
      <c r="X19" s="11">
        <f>ETF!$G$3*M19+ETF!$G$4</f>
        <v>0.21064325312848819</v>
      </c>
      <c r="Y19" s="11">
        <f>ETF!$G$7*O19+ETF!$G$8</f>
        <v>0.14901859611348001</v>
      </c>
    </row>
    <row r="20" spans="1:25">
      <c r="A20" s="10" t="s">
        <v>132</v>
      </c>
      <c r="B20" s="10" t="s">
        <v>201</v>
      </c>
      <c r="C20" s="11">
        <v>6.4279999999999999</v>
      </c>
      <c r="D20" s="11">
        <v>1E-3</v>
      </c>
      <c r="E20" s="11">
        <v>11.492000000000001</v>
      </c>
      <c r="F20" s="11">
        <v>3.0000000000000001E-3</v>
      </c>
      <c r="G20" s="11">
        <v>17.338999999999999</v>
      </c>
      <c r="H20" s="11">
        <v>2.4E-2</v>
      </c>
      <c r="I20" s="11">
        <v>22.946999999999999</v>
      </c>
      <c r="J20" s="11">
        <v>9.7000000000000003E-2</v>
      </c>
      <c r="K20" s="11">
        <v>36.478999999999999</v>
      </c>
      <c r="L20" s="11">
        <v>3.6190000000000002</v>
      </c>
      <c r="M20" s="11">
        <v>-0.65300000000000002</v>
      </c>
      <c r="N20" s="11">
        <v>2.4E-2</v>
      </c>
      <c r="O20" s="11">
        <v>-0.16400000000000001</v>
      </c>
      <c r="P20" s="11">
        <v>9.6000000000000002E-2</v>
      </c>
      <c r="Q20" s="11">
        <v>6.57</v>
      </c>
      <c r="R20" s="11">
        <v>3.5150000000000001</v>
      </c>
      <c r="S20" s="12">
        <v>2.23</v>
      </c>
      <c r="T20" s="12">
        <v>0</v>
      </c>
      <c r="U20" s="12">
        <v>37.04</v>
      </c>
      <c r="V20" s="12">
        <v>0</v>
      </c>
      <c r="W20" s="10">
        <v>13</v>
      </c>
      <c r="X20" s="11">
        <f>ETF!$G$3*M20+ETF!$G$4</f>
        <v>0.21064325312848819</v>
      </c>
      <c r="Y20" s="11">
        <f>ETF!$G$7*O20+ETF!$G$8</f>
        <v>0.15569911875355505</v>
      </c>
    </row>
    <row r="21" spans="1:25">
      <c r="A21" s="10" t="s">
        <v>133</v>
      </c>
      <c r="B21" s="10" t="s">
        <v>201</v>
      </c>
      <c r="C21" s="11">
        <v>6.44</v>
      </c>
      <c r="D21" s="11">
        <v>2E-3</v>
      </c>
      <c r="E21" s="11">
        <v>11.515000000000001</v>
      </c>
      <c r="F21" s="11">
        <v>2E-3</v>
      </c>
      <c r="G21" s="11">
        <v>17.373000000000001</v>
      </c>
      <c r="H21" s="11">
        <v>1.2999999999999999E-2</v>
      </c>
      <c r="I21" s="11">
        <v>22.986999999999998</v>
      </c>
      <c r="J21" s="11">
        <v>0.13700000000000001</v>
      </c>
      <c r="K21" s="11">
        <v>37.631999999999998</v>
      </c>
      <c r="L21" s="11">
        <v>3.0449999999999999</v>
      </c>
      <c r="M21" s="11">
        <v>-0.65400000000000003</v>
      </c>
      <c r="N21" s="11">
        <v>1.4999999999999999E-2</v>
      </c>
      <c r="O21" s="11">
        <v>-0.17100000000000001</v>
      </c>
      <c r="P21" s="11">
        <v>0.13500000000000001</v>
      </c>
      <c r="Q21" s="11">
        <v>7.6319999999999997</v>
      </c>
      <c r="R21" s="11">
        <v>2.96</v>
      </c>
      <c r="S21" s="12">
        <v>2.2400000000000002</v>
      </c>
      <c r="T21" s="12">
        <v>0</v>
      </c>
      <c r="U21" s="12">
        <v>37.06</v>
      </c>
      <c r="V21" s="12">
        <v>0</v>
      </c>
      <c r="W21" s="10">
        <v>13</v>
      </c>
      <c r="X21" s="11">
        <f>ETF!$G$3*M21+ETF!$G$4</f>
        <v>0.20962195184437515</v>
      </c>
      <c r="Y21" s="11">
        <f>ETF!$G$7*O21+ETF!$G$8</f>
        <v>0.14901859611348001</v>
      </c>
    </row>
    <row r="22" spans="1:25">
      <c r="A22" s="10" t="s">
        <v>134</v>
      </c>
      <c r="B22" s="10" t="s">
        <v>201</v>
      </c>
      <c r="C22" s="11">
        <v>6.3959999999999999</v>
      </c>
      <c r="D22" s="11">
        <v>1E-3</v>
      </c>
      <c r="E22" s="11">
        <v>11.449</v>
      </c>
      <c r="F22" s="11">
        <v>3.0000000000000001E-3</v>
      </c>
      <c r="G22" s="11">
        <v>17.28</v>
      </c>
      <c r="H22" s="11">
        <v>2.8000000000000001E-2</v>
      </c>
      <c r="I22" s="11">
        <v>22.866</v>
      </c>
      <c r="J22" s="11">
        <v>9.6000000000000002E-2</v>
      </c>
      <c r="K22" s="11">
        <v>37.500999999999998</v>
      </c>
      <c r="L22" s="11">
        <v>2.931</v>
      </c>
      <c r="M22" s="11">
        <v>-0.63800000000000001</v>
      </c>
      <c r="N22" s="11">
        <v>2.7E-2</v>
      </c>
      <c r="O22" s="11">
        <v>-0.16</v>
      </c>
      <c r="P22" s="11">
        <v>9.4E-2</v>
      </c>
      <c r="Q22" s="11">
        <v>7.6790000000000003</v>
      </c>
      <c r="R22" s="11">
        <v>2.8490000000000002</v>
      </c>
      <c r="S22" s="12">
        <v>2.2000000000000002</v>
      </c>
      <c r="T22" s="12">
        <v>0</v>
      </c>
      <c r="U22" s="12">
        <v>37</v>
      </c>
      <c r="V22" s="12">
        <v>0</v>
      </c>
      <c r="W22" s="10">
        <v>13</v>
      </c>
      <c r="X22" s="11">
        <f>ETF!$G$3*M22+ETF!$G$4</f>
        <v>0.22596277239018325</v>
      </c>
      <c r="Y22" s="11">
        <f>ETF!$G$7*O22+ETF!$G$8</f>
        <v>0.15951656026216937</v>
      </c>
    </row>
    <row r="23" spans="1:25">
      <c r="A23" s="10" t="s">
        <v>135</v>
      </c>
      <c r="B23" s="10" t="s">
        <v>201</v>
      </c>
      <c r="C23" s="11">
        <v>6.4550000000000001</v>
      </c>
      <c r="D23" s="11">
        <v>2E-3</v>
      </c>
      <c r="E23" s="11">
        <v>11.452999999999999</v>
      </c>
      <c r="F23" s="11">
        <v>3.0000000000000001E-3</v>
      </c>
      <c r="G23" s="11">
        <v>17.321999999999999</v>
      </c>
      <c r="H23" s="11">
        <v>2.3E-2</v>
      </c>
      <c r="I23" s="11">
        <v>22.83</v>
      </c>
      <c r="J23" s="11">
        <v>0.08</v>
      </c>
      <c r="K23" s="11">
        <v>35.103000000000002</v>
      </c>
      <c r="L23" s="11">
        <v>2.4430000000000001</v>
      </c>
      <c r="M23" s="11">
        <v>-0.66</v>
      </c>
      <c r="N23" s="11">
        <v>2.1000000000000001E-2</v>
      </c>
      <c r="O23" s="11">
        <v>-0.20200000000000001</v>
      </c>
      <c r="P23" s="11">
        <v>7.6999999999999999E-2</v>
      </c>
      <c r="Q23" s="11">
        <v>5.28</v>
      </c>
      <c r="R23" s="11">
        <v>2.371</v>
      </c>
      <c r="S23" s="12">
        <v>2.2599999999999998</v>
      </c>
      <c r="T23" s="12">
        <v>0</v>
      </c>
      <c r="U23" s="12">
        <v>37</v>
      </c>
      <c r="V23" s="12">
        <v>0</v>
      </c>
      <c r="W23" s="10">
        <v>13</v>
      </c>
      <c r="X23" s="11">
        <f>ETF!$G$3*M23+ETF!$G$4</f>
        <v>0.20349414413969713</v>
      </c>
      <c r="Y23" s="11">
        <f>ETF!$G$7*O23+ETF!$G$8</f>
        <v>0.11943342442171911</v>
      </c>
    </row>
    <row r="24" spans="1:25">
      <c r="A24" s="10" t="s">
        <v>136</v>
      </c>
      <c r="B24" s="10" t="s">
        <v>201</v>
      </c>
      <c r="C24" s="11">
        <v>6.4560000000000004</v>
      </c>
      <c r="D24" s="11">
        <v>2E-3</v>
      </c>
      <c r="E24" s="11">
        <v>11.521000000000001</v>
      </c>
      <c r="F24" s="11">
        <v>3.0000000000000001E-3</v>
      </c>
      <c r="G24" s="11">
        <v>17.401</v>
      </c>
      <c r="H24" s="11">
        <v>2.8000000000000001E-2</v>
      </c>
      <c r="I24" s="11">
        <v>23.02</v>
      </c>
      <c r="J24" s="11">
        <v>0.128</v>
      </c>
      <c r="K24" s="11">
        <v>35.076000000000001</v>
      </c>
      <c r="L24" s="11">
        <v>2.9039999999999999</v>
      </c>
      <c r="M24" s="11">
        <v>-0.65</v>
      </c>
      <c r="N24" s="11">
        <v>2.7E-2</v>
      </c>
      <c r="O24" s="11">
        <v>-0.152</v>
      </c>
      <c r="P24" s="11">
        <v>0.126</v>
      </c>
      <c r="Q24" s="11">
        <v>5.12</v>
      </c>
      <c r="R24" s="11">
        <v>2.8220000000000001</v>
      </c>
      <c r="S24" s="12">
        <v>2.2599999999999998</v>
      </c>
      <c r="T24" s="12">
        <v>0</v>
      </c>
      <c r="U24" s="12">
        <v>37.07</v>
      </c>
      <c r="V24" s="12">
        <v>0</v>
      </c>
      <c r="W24" s="10">
        <v>13</v>
      </c>
      <c r="X24" s="11">
        <f>ETF!$G$3*M24+ETF!$G$4</f>
        <v>0.21370715698082721</v>
      </c>
      <c r="Y24" s="11">
        <f>ETF!$G$7*O24+ETF!$G$8</f>
        <v>0.16715144327939802</v>
      </c>
    </row>
    <row r="25" spans="1:25">
      <c r="A25" s="10" t="s">
        <v>137</v>
      </c>
      <c r="B25" s="10" t="s">
        <v>201</v>
      </c>
      <c r="C25" s="11">
        <v>6.4649999999999999</v>
      </c>
      <c r="D25" s="11">
        <v>2E-3</v>
      </c>
      <c r="E25" s="11">
        <v>11.548999999999999</v>
      </c>
      <c r="F25" s="11">
        <v>2E-3</v>
      </c>
      <c r="G25" s="11">
        <v>17.431999999999999</v>
      </c>
      <c r="H25" s="11">
        <v>2.5000000000000001E-2</v>
      </c>
      <c r="I25" s="11">
        <v>23.041</v>
      </c>
      <c r="J25" s="11">
        <v>0.10199999999999999</v>
      </c>
      <c r="K25" s="11">
        <v>36.173000000000002</v>
      </c>
      <c r="L25" s="11">
        <v>2.2890000000000001</v>
      </c>
      <c r="M25" s="11">
        <v>-0.65600000000000003</v>
      </c>
      <c r="N25" s="11">
        <v>2.4E-2</v>
      </c>
      <c r="O25" s="11">
        <v>-0.187</v>
      </c>
      <c r="P25" s="11">
        <v>9.7000000000000003E-2</v>
      </c>
      <c r="Q25" s="11">
        <v>6.12</v>
      </c>
      <c r="R25" s="11">
        <v>2.2229999999999999</v>
      </c>
      <c r="S25" s="12">
        <v>2.2599999999999998</v>
      </c>
      <c r="T25" s="12">
        <v>0</v>
      </c>
      <c r="U25" s="12">
        <v>37.1</v>
      </c>
      <c r="V25" s="12">
        <v>0</v>
      </c>
      <c r="W25" s="10">
        <v>13</v>
      </c>
      <c r="X25" s="11">
        <f>ETF!$G$3*M25+ETF!$G$4</f>
        <v>0.20757934927614918</v>
      </c>
      <c r="Y25" s="11">
        <f>ETF!$G$7*O25+ETF!$G$8</f>
        <v>0.13374883007902277</v>
      </c>
    </row>
    <row r="26" spans="1:25">
      <c r="A26" s="10" t="s">
        <v>138</v>
      </c>
      <c r="B26" s="10" t="s">
        <v>201</v>
      </c>
      <c r="C26" s="11">
        <v>6.41</v>
      </c>
      <c r="D26" s="11">
        <v>2E-3</v>
      </c>
      <c r="E26" s="11">
        <v>11.568</v>
      </c>
      <c r="F26" s="11">
        <v>4.0000000000000001E-3</v>
      </c>
      <c r="G26" s="11">
        <v>17.408999999999999</v>
      </c>
      <c r="H26" s="11">
        <v>1.6E-2</v>
      </c>
      <c r="I26" s="11">
        <v>23.076000000000001</v>
      </c>
      <c r="J26" s="11">
        <v>0.104</v>
      </c>
      <c r="K26" s="11">
        <v>36.658999999999999</v>
      </c>
      <c r="L26" s="11">
        <v>2.5819999999999999</v>
      </c>
      <c r="M26" s="11">
        <v>-0.64</v>
      </c>
      <c r="N26" s="11">
        <v>1.7000000000000001E-2</v>
      </c>
      <c r="O26" s="11">
        <v>-0.19</v>
      </c>
      <c r="P26" s="11">
        <v>0.10199999999999999</v>
      </c>
      <c r="Q26" s="11">
        <v>6.6139999999999999</v>
      </c>
      <c r="R26" s="11">
        <v>2.508</v>
      </c>
      <c r="S26" s="12">
        <v>2.21</v>
      </c>
      <c r="T26" s="12">
        <v>0</v>
      </c>
      <c r="U26" s="12">
        <v>37.119999999999997</v>
      </c>
      <c r="V26" s="12">
        <v>0</v>
      </c>
      <c r="W26" s="10">
        <v>13</v>
      </c>
      <c r="X26" s="11">
        <f>ETF!$G$3*M26+ETF!$G$4</f>
        <v>0.22392016982195728</v>
      </c>
      <c r="Y26" s="11">
        <f>ETF!$G$7*O26+ETF!$G$8</f>
        <v>0.13088574894756205</v>
      </c>
    </row>
    <row r="27" spans="1:25">
      <c r="A27" s="10" t="s">
        <v>139</v>
      </c>
      <c r="B27" s="10" t="s">
        <v>201</v>
      </c>
      <c r="C27" s="11">
        <v>6.468</v>
      </c>
      <c r="D27" s="11">
        <v>1E-3</v>
      </c>
      <c r="E27" s="11">
        <v>11.497999999999999</v>
      </c>
      <c r="F27" s="11">
        <v>3.0000000000000001E-3</v>
      </c>
      <c r="G27" s="11">
        <v>17.385000000000002</v>
      </c>
      <c r="H27" s="11">
        <v>0.02</v>
      </c>
      <c r="I27" s="11">
        <v>22.895</v>
      </c>
      <c r="J27" s="11">
        <v>0.114</v>
      </c>
      <c r="K27" s="11">
        <v>32.875</v>
      </c>
      <c r="L27" s="11">
        <v>2.4369999999999998</v>
      </c>
      <c r="M27" s="11">
        <v>-0.65500000000000003</v>
      </c>
      <c r="N27" s="11">
        <v>1.7999999999999999E-2</v>
      </c>
      <c r="O27" s="11">
        <v>-0.22700000000000001</v>
      </c>
      <c r="P27" s="11">
        <v>0.112</v>
      </c>
      <c r="Q27" s="11">
        <v>3.016</v>
      </c>
      <c r="R27" s="11">
        <v>2.3690000000000002</v>
      </c>
      <c r="S27" s="12">
        <v>2.27</v>
      </c>
      <c r="T27" s="12">
        <v>0</v>
      </c>
      <c r="U27" s="12">
        <v>37.049999999999997</v>
      </c>
      <c r="V27" s="12">
        <v>0</v>
      </c>
      <c r="W27" s="10">
        <v>13</v>
      </c>
      <c r="X27" s="11">
        <f>ETF!$G$3*M27+ETF!$G$4</f>
        <v>0.20860065056026211</v>
      </c>
      <c r="Y27" s="11">
        <f>ETF!$G$7*O27+ETF!$G$8</f>
        <v>9.5574414992879664E-2</v>
      </c>
    </row>
    <row r="28" spans="1:25">
      <c r="A28" s="10" t="s">
        <v>140</v>
      </c>
      <c r="B28" s="10" t="s">
        <v>201</v>
      </c>
      <c r="C28" s="11">
        <v>6.4269999999999996</v>
      </c>
      <c r="D28" s="11">
        <v>2E-3</v>
      </c>
      <c r="E28" s="11">
        <v>11.516</v>
      </c>
      <c r="F28" s="11">
        <v>2E-3</v>
      </c>
      <c r="G28" s="11">
        <v>17.369</v>
      </c>
      <c r="H28" s="11">
        <v>2.5999999999999999E-2</v>
      </c>
      <c r="I28" s="11">
        <v>22.975999999999999</v>
      </c>
      <c r="J28" s="11">
        <v>8.3000000000000004E-2</v>
      </c>
      <c r="K28" s="11">
        <v>35.095999999999997</v>
      </c>
      <c r="L28" s="11">
        <v>2.9020000000000001</v>
      </c>
      <c r="M28" s="11">
        <v>-0.64600000000000002</v>
      </c>
      <c r="N28" s="11">
        <v>2.5999999999999999E-2</v>
      </c>
      <c r="O28" s="11">
        <v>-0.185</v>
      </c>
      <c r="P28" s="11">
        <v>0.08</v>
      </c>
      <c r="Q28" s="11">
        <v>5.18</v>
      </c>
      <c r="R28" s="11">
        <v>2.819</v>
      </c>
      <c r="S28" s="12">
        <v>2.23</v>
      </c>
      <c r="T28" s="12">
        <v>0</v>
      </c>
      <c r="U28" s="12">
        <v>37.06</v>
      </c>
      <c r="V28" s="12">
        <v>0</v>
      </c>
      <c r="W28" s="10">
        <v>13</v>
      </c>
      <c r="X28" s="11">
        <f>ETF!$G$3*M28+ETF!$G$4</f>
        <v>0.21779236211727926</v>
      </c>
      <c r="Y28" s="11">
        <f>ETF!$G$7*O28+ETF!$G$8</f>
        <v>0.13565755083332995</v>
      </c>
    </row>
    <row r="29" spans="1:25">
      <c r="A29" s="10" t="s">
        <v>141</v>
      </c>
      <c r="B29" s="10" t="s">
        <v>202</v>
      </c>
      <c r="C29" s="11">
        <v>-5.5309999999999997</v>
      </c>
      <c r="D29" s="11">
        <v>2E-3</v>
      </c>
      <c r="E29" s="11">
        <v>-5.2619999999999996</v>
      </c>
      <c r="F29" s="11">
        <v>4.0000000000000001E-3</v>
      </c>
      <c r="G29" s="11">
        <v>-11.494</v>
      </c>
      <c r="H29" s="11">
        <v>2.1999999999999999E-2</v>
      </c>
      <c r="I29" s="11">
        <v>-10.692</v>
      </c>
      <c r="J29" s="11">
        <v>8.6999999999999994E-2</v>
      </c>
      <c r="K29" s="11">
        <v>-10.09</v>
      </c>
      <c r="L29" s="11">
        <v>2.3239999999999998</v>
      </c>
      <c r="M29" s="11">
        <v>-0.65200000000000002</v>
      </c>
      <c r="N29" s="11">
        <v>2.1999999999999999E-2</v>
      </c>
      <c r="O29" s="11">
        <v>-0.19800000000000001</v>
      </c>
      <c r="P29" s="11">
        <v>8.7999999999999995E-2</v>
      </c>
      <c r="Q29" s="11">
        <v>6.1559999999999997</v>
      </c>
      <c r="R29" s="11">
        <v>2.3639999999999999</v>
      </c>
      <c r="S29" s="12">
        <v>-9.9</v>
      </c>
      <c r="T29" s="12">
        <v>0</v>
      </c>
      <c r="U29" s="12">
        <v>19.87</v>
      </c>
      <c r="V29" s="12">
        <v>0</v>
      </c>
      <c r="W29" s="10">
        <v>13</v>
      </c>
      <c r="X29" s="11">
        <f>ETF!$G$3*M29+ETF!$G$4</f>
        <v>0.21166455441260112</v>
      </c>
      <c r="Y29" s="11">
        <f>ETF!$G$7*O29+ETF!$G$8</f>
        <v>0.12325086593033341</v>
      </c>
    </row>
    <row r="30" spans="1:25">
      <c r="A30" s="10" t="s">
        <v>143</v>
      </c>
      <c r="B30" s="10" t="s">
        <v>202</v>
      </c>
      <c r="C30" s="11">
        <v>-5.5090000000000003</v>
      </c>
      <c r="D30" s="11">
        <v>2E-3</v>
      </c>
      <c r="E30" s="11">
        <v>-5.2430000000000003</v>
      </c>
      <c r="F30" s="11">
        <v>2E-3</v>
      </c>
      <c r="G30" s="11">
        <v>-11.457000000000001</v>
      </c>
      <c r="H30" s="11">
        <v>0.03</v>
      </c>
      <c r="I30" s="11">
        <v>-10.641</v>
      </c>
      <c r="J30" s="11">
        <v>6.6000000000000003E-2</v>
      </c>
      <c r="K30" s="11">
        <v>-9.7989999999999995</v>
      </c>
      <c r="L30" s="11">
        <v>2.4319999999999999</v>
      </c>
      <c r="M30" s="11">
        <v>-0.65600000000000003</v>
      </c>
      <c r="N30" s="11">
        <v>0.03</v>
      </c>
      <c r="O30" s="11">
        <v>-0.185</v>
      </c>
      <c r="P30" s="11">
        <v>6.8000000000000005E-2</v>
      </c>
      <c r="Q30" s="11">
        <v>6.39</v>
      </c>
      <c r="R30" s="11">
        <v>2.4710000000000001</v>
      </c>
      <c r="S30" s="12">
        <v>-9.8800000000000008</v>
      </c>
      <c r="T30" s="12">
        <v>0</v>
      </c>
      <c r="U30" s="12">
        <v>19.89</v>
      </c>
      <c r="V30" s="12">
        <v>0</v>
      </c>
      <c r="W30" s="10">
        <v>13</v>
      </c>
      <c r="X30" s="11">
        <f>ETF!$G$3*M30+ETF!$G$4</f>
        <v>0.20757934927614918</v>
      </c>
      <c r="Y30" s="11">
        <f>ETF!$G$7*O30+ETF!$G$8</f>
        <v>0.13565755083332995</v>
      </c>
    </row>
    <row r="31" spans="1:25">
      <c r="A31" s="10" t="s">
        <v>144</v>
      </c>
      <c r="B31" s="10" t="s">
        <v>202</v>
      </c>
      <c r="C31" s="11">
        <v>-5.532</v>
      </c>
      <c r="D31" s="11">
        <v>1E-3</v>
      </c>
      <c r="E31" s="11">
        <v>-5.298</v>
      </c>
      <c r="F31" s="11">
        <v>2E-3</v>
      </c>
      <c r="G31" s="11">
        <v>-11.535</v>
      </c>
      <c r="H31" s="11">
        <v>2.7E-2</v>
      </c>
      <c r="I31" s="11">
        <v>-10.792999999999999</v>
      </c>
      <c r="J31" s="11">
        <v>0.108</v>
      </c>
      <c r="K31" s="11">
        <v>-10.722</v>
      </c>
      <c r="L31" s="11">
        <v>3.9540000000000002</v>
      </c>
      <c r="M31" s="11">
        <v>-0.65600000000000003</v>
      </c>
      <c r="N31" s="11">
        <v>2.8000000000000001E-2</v>
      </c>
      <c r="O31" s="11">
        <v>-0.22800000000000001</v>
      </c>
      <c r="P31" s="11">
        <v>0.11</v>
      </c>
      <c r="Q31" s="11">
        <v>5.585</v>
      </c>
      <c r="R31" s="11">
        <v>4.0199999999999996</v>
      </c>
      <c r="S31" s="12">
        <v>-9.9</v>
      </c>
      <c r="T31" s="12">
        <v>0</v>
      </c>
      <c r="U31" s="12">
        <v>19.84</v>
      </c>
      <c r="V31" s="12">
        <v>0</v>
      </c>
      <c r="W31" s="10">
        <v>13</v>
      </c>
      <c r="X31" s="11">
        <f>ETF!$G$3*M31+ETF!$G$4</f>
        <v>0.20757934927614918</v>
      </c>
      <c r="Y31" s="11">
        <f>ETF!$G$7*O31+ETF!$G$8</f>
        <v>9.462005461572609E-2</v>
      </c>
    </row>
    <row r="32" spans="1:25">
      <c r="A32" s="10" t="s">
        <v>145</v>
      </c>
      <c r="B32" s="10" t="s">
        <v>202</v>
      </c>
      <c r="C32" s="11">
        <v>-5.5449999999999999</v>
      </c>
      <c r="D32" s="11">
        <v>2E-3</v>
      </c>
      <c r="E32" s="11">
        <v>-5.3159999999999998</v>
      </c>
      <c r="F32" s="11">
        <v>2E-3</v>
      </c>
      <c r="G32" s="11">
        <v>-11.571</v>
      </c>
      <c r="H32" s="11">
        <v>3.1E-2</v>
      </c>
      <c r="I32" s="11">
        <v>-10.792999999999999</v>
      </c>
      <c r="J32" s="11">
        <v>8.7999999999999995E-2</v>
      </c>
      <c r="K32" s="11">
        <v>-10.738</v>
      </c>
      <c r="L32" s="11">
        <v>2.855</v>
      </c>
      <c r="M32" s="11">
        <v>-0.66100000000000003</v>
      </c>
      <c r="N32" s="11">
        <v>3.2000000000000001E-2</v>
      </c>
      <c r="O32" s="11">
        <v>-0.191</v>
      </c>
      <c r="P32" s="11">
        <v>8.6999999999999994E-2</v>
      </c>
      <c r="Q32" s="11">
        <v>5.62</v>
      </c>
      <c r="R32" s="11">
        <v>2.899</v>
      </c>
      <c r="S32" s="12">
        <v>-9.91</v>
      </c>
      <c r="T32" s="12">
        <v>0</v>
      </c>
      <c r="U32" s="12">
        <v>19.82</v>
      </c>
      <c r="V32" s="12">
        <v>0</v>
      </c>
      <c r="W32" s="10">
        <v>13</v>
      </c>
      <c r="X32" s="11">
        <f>ETF!$G$3*M32+ETF!$G$4</f>
        <v>0.20247284285558409</v>
      </c>
      <c r="Y32" s="11">
        <f>ETF!$G$7*O32+ETF!$G$8</f>
        <v>0.12993138857040848</v>
      </c>
    </row>
    <row r="33" spans="1:25">
      <c r="A33" s="10" t="s">
        <v>146</v>
      </c>
      <c r="B33" s="10" t="s">
        <v>202</v>
      </c>
      <c r="C33" s="11">
        <v>-5.5190000000000001</v>
      </c>
      <c r="D33" s="11">
        <v>2E-3</v>
      </c>
      <c r="E33" s="11">
        <v>-5.2149999999999999</v>
      </c>
      <c r="F33" s="11">
        <v>2E-3</v>
      </c>
      <c r="G33" s="11">
        <v>-11.44</v>
      </c>
      <c r="H33" s="11">
        <v>2.7E-2</v>
      </c>
      <c r="I33" s="11">
        <v>-10.571999999999999</v>
      </c>
      <c r="J33" s="11">
        <v>0.08</v>
      </c>
      <c r="K33" s="11">
        <v>-7.3049999999999997</v>
      </c>
      <c r="L33" s="11">
        <v>3.7639999999999998</v>
      </c>
      <c r="M33" s="11">
        <v>-0.65600000000000003</v>
      </c>
      <c r="N33" s="11">
        <v>2.8000000000000001E-2</v>
      </c>
      <c r="O33" s="11">
        <v>-0.17199999999999999</v>
      </c>
      <c r="P33" s="11">
        <v>8.3000000000000004E-2</v>
      </c>
      <c r="Q33" s="11">
        <v>8.8810000000000002</v>
      </c>
      <c r="R33" s="11">
        <v>3.827</v>
      </c>
      <c r="S33" s="12">
        <v>-9.89</v>
      </c>
      <c r="T33" s="12">
        <v>0</v>
      </c>
      <c r="U33" s="12">
        <v>19.920000000000002</v>
      </c>
      <c r="V33" s="12">
        <v>0</v>
      </c>
      <c r="W33" s="10">
        <v>13</v>
      </c>
      <c r="X33" s="11">
        <f>ETF!$G$3*M33+ETF!$G$4</f>
        <v>0.20757934927614918</v>
      </c>
      <c r="Y33" s="11">
        <f>ETF!$G$7*O33+ETF!$G$8</f>
        <v>0.14806423573632646</v>
      </c>
    </row>
    <row r="34" spans="1:25">
      <c r="A34" s="10" t="s">
        <v>147</v>
      </c>
      <c r="B34" s="10" t="s">
        <v>202</v>
      </c>
      <c r="C34" s="11">
        <v>-5.516</v>
      </c>
      <c r="D34" s="11">
        <v>2E-3</v>
      </c>
      <c r="E34" s="11">
        <v>-5.226</v>
      </c>
      <c r="F34" s="11">
        <v>3.0000000000000001E-3</v>
      </c>
      <c r="G34" s="11">
        <v>-11.442</v>
      </c>
      <c r="H34" s="11">
        <v>2.7E-2</v>
      </c>
      <c r="I34" s="11">
        <v>-10.617000000000001</v>
      </c>
      <c r="J34" s="11">
        <v>0.123</v>
      </c>
      <c r="K34" s="11">
        <v>-11.494</v>
      </c>
      <c r="L34" s="11">
        <v>2.331</v>
      </c>
      <c r="M34" s="11">
        <v>-0.65</v>
      </c>
      <c r="N34" s="11">
        <v>2.8000000000000001E-2</v>
      </c>
      <c r="O34" s="11">
        <v>-0.19500000000000001</v>
      </c>
      <c r="P34" s="11">
        <v>0.124</v>
      </c>
      <c r="Q34" s="11">
        <v>4.6399999999999997</v>
      </c>
      <c r="R34" s="11">
        <v>2.367</v>
      </c>
      <c r="S34" s="12">
        <v>-9.89</v>
      </c>
      <c r="T34" s="12">
        <v>0</v>
      </c>
      <c r="U34" s="12">
        <v>19.91</v>
      </c>
      <c r="V34" s="12">
        <v>0</v>
      </c>
      <c r="W34" s="10">
        <v>13</v>
      </c>
      <c r="X34" s="11">
        <f>ETF!$G$3*M34+ETF!$G$4</f>
        <v>0.21370715698082721</v>
      </c>
      <c r="Y34" s="11">
        <f>ETF!$G$7*O34+ETF!$G$8</f>
        <v>0.12611394706179416</v>
      </c>
    </row>
    <row r="35" spans="1:25">
      <c r="A35" s="10" t="s">
        <v>148</v>
      </c>
      <c r="B35" s="10" t="s">
        <v>202</v>
      </c>
      <c r="C35" s="11">
        <v>-5.5369999999999999</v>
      </c>
      <c r="D35" s="11">
        <v>2E-3</v>
      </c>
      <c r="E35" s="11">
        <v>-5.3120000000000003</v>
      </c>
      <c r="F35" s="11">
        <v>2E-3</v>
      </c>
      <c r="G35" s="11">
        <v>-11.548999999999999</v>
      </c>
      <c r="H35" s="11">
        <v>3.1E-2</v>
      </c>
      <c r="I35" s="11">
        <v>-10.718999999999999</v>
      </c>
      <c r="J35" s="11">
        <v>8.1000000000000003E-2</v>
      </c>
      <c r="K35" s="11">
        <v>-7.8390000000000004</v>
      </c>
      <c r="L35" s="11">
        <v>1.9019999999999999</v>
      </c>
      <c r="M35" s="11">
        <v>-0.65200000000000002</v>
      </c>
      <c r="N35" s="11">
        <v>3.2000000000000001E-2</v>
      </c>
      <c r="O35" s="11">
        <v>-0.125</v>
      </c>
      <c r="P35" s="11">
        <v>8.3000000000000004E-2</v>
      </c>
      <c r="Q35" s="11">
        <v>8.5489999999999995</v>
      </c>
      <c r="R35" s="11">
        <v>1.9330000000000001</v>
      </c>
      <c r="S35" s="12">
        <v>-9.9</v>
      </c>
      <c r="T35" s="12">
        <v>0</v>
      </c>
      <c r="U35" s="12">
        <v>19.82</v>
      </c>
      <c r="V35" s="12">
        <v>0</v>
      </c>
      <c r="W35" s="10">
        <v>13</v>
      </c>
      <c r="X35" s="11">
        <f>ETF!$G$3*M35+ETF!$G$4</f>
        <v>0.21166455441260112</v>
      </c>
      <c r="Y35" s="11">
        <f>ETF!$G$7*O35+ETF!$G$8</f>
        <v>0.19291917346254461</v>
      </c>
    </row>
    <row r="36" spans="1:25">
      <c r="A36" s="10" t="s">
        <v>149</v>
      </c>
      <c r="B36" s="10" t="s">
        <v>202</v>
      </c>
      <c r="C36" s="11">
        <v>-5.5019999999999998</v>
      </c>
      <c r="D36" s="11">
        <v>2E-3</v>
      </c>
      <c r="E36" s="11">
        <v>-5.181</v>
      </c>
      <c r="F36" s="11">
        <v>2E-3</v>
      </c>
      <c r="G36" s="11">
        <v>-11.387</v>
      </c>
      <c r="H36" s="11">
        <v>1.7000000000000001E-2</v>
      </c>
      <c r="I36" s="11">
        <v>-10.496</v>
      </c>
      <c r="J36" s="11">
        <v>5.8000000000000003E-2</v>
      </c>
      <c r="K36" s="11">
        <v>-8.8889999999999993</v>
      </c>
      <c r="L36" s="11">
        <v>3.3029999999999999</v>
      </c>
      <c r="M36" s="11">
        <v>-0.65300000000000002</v>
      </c>
      <c r="N36" s="11">
        <v>1.7999999999999999E-2</v>
      </c>
      <c r="O36" s="11">
        <v>-0.16200000000000001</v>
      </c>
      <c r="P36" s="11">
        <v>6.0999999999999999E-2</v>
      </c>
      <c r="Q36" s="11">
        <v>7.1840000000000002</v>
      </c>
      <c r="R36" s="11">
        <v>3.355</v>
      </c>
      <c r="S36" s="12">
        <v>-9.8699999999999992</v>
      </c>
      <c r="T36" s="12">
        <v>0</v>
      </c>
      <c r="U36" s="12">
        <v>19.96</v>
      </c>
      <c r="V36" s="12">
        <v>0</v>
      </c>
      <c r="W36" s="10">
        <v>13</v>
      </c>
      <c r="X36" s="11">
        <f>ETF!$G$3*M36+ETF!$G$4</f>
        <v>0.21064325312848819</v>
      </c>
      <c r="Y36" s="11">
        <f>ETF!$G$7*O36+ETF!$G$8</f>
        <v>0.15760783950786222</v>
      </c>
    </row>
    <row r="37" spans="1:25">
      <c r="A37" s="10" t="s">
        <v>150</v>
      </c>
      <c r="B37" s="10" t="s">
        <v>202</v>
      </c>
      <c r="C37" s="11">
        <v>-5.4740000000000002</v>
      </c>
      <c r="D37" s="11">
        <v>2E-3</v>
      </c>
      <c r="E37" s="11">
        <v>-5.0179999999999998</v>
      </c>
      <c r="F37" s="11">
        <v>3.0000000000000001E-3</v>
      </c>
      <c r="G37" s="11">
        <v>-11.206</v>
      </c>
      <c r="H37" s="11">
        <v>1.7999999999999999E-2</v>
      </c>
      <c r="I37" s="11">
        <v>-10.175000000000001</v>
      </c>
      <c r="J37" s="11">
        <v>9.6000000000000002E-2</v>
      </c>
      <c r="K37" s="11">
        <v>-13.869</v>
      </c>
      <c r="L37" s="11">
        <v>2.6890000000000001</v>
      </c>
      <c r="M37" s="11">
        <v>-0.66</v>
      </c>
      <c r="N37" s="11">
        <v>1.9E-2</v>
      </c>
      <c r="O37" s="11">
        <v>-0.16600000000000001</v>
      </c>
      <c r="P37" s="11">
        <v>9.6000000000000002E-2</v>
      </c>
      <c r="Q37" s="11">
        <v>1.7709999999999999</v>
      </c>
      <c r="R37" s="11">
        <v>2.7280000000000002</v>
      </c>
      <c r="S37" s="12">
        <v>-9.85</v>
      </c>
      <c r="T37" s="12">
        <v>0</v>
      </c>
      <c r="U37" s="12">
        <v>20.12</v>
      </c>
      <c r="V37" s="12">
        <v>0</v>
      </c>
      <c r="W37" s="10">
        <v>13</v>
      </c>
      <c r="X37" s="11">
        <f>ETF!$G$3*M37+ETF!$G$4</f>
        <v>0.20349414413969713</v>
      </c>
      <c r="Y37" s="11">
        <f>ETF!$G$7*O37+ETF!$G$8</f>
        <v>0.1537903979992479</v>
      </c>
    </row>
    <row r="38" spans="1:25">
      <c r="A38" s="10" t="s">
        <v>151</v>
      </c>
      <c r="B38" s="10" t="s">
        <v>202</v>
      </c>
      <c r="C38" s="11">
        <v>-5.4969999999999999</v>
      </c>
      <c r="D38" s="11">
        <v>2E-3</v>
      </c>
      <c r="E38" s="11">
        <v>-5.149</v>
      </c>
      <c r="F38" s="11">
        <v>2E-3</v>
      </c>
      <c r="G38" s="11">
        <v>-11.34</v>
      </c>
      <c r="H38" s="11">
        <v>2.5000000000000001E-2</v>
      </c>
      <c r="I38" s="11">
        <v>-10.481999999999999</v>
      </c>
      <c r="J38" s="11">
        <v>8.4000000000000005E-2</v>
      </c>
      <c r="K38" s="11">
        <v>-3.8410000000000002</v>
      </c>
      <c r="L38" s="11">
        <v>2.7450000000000001</v>
      </c>
      <c r="M38" s="11">
        <v>-0.64200000000000002</v>
      </c>
      <c r="N38" s="11">
        <v>2.4E-2</v>
      </c>
      <c r="O38" s="11">
        <v>-0.21299999999999999</v>
      </c>
      <c r="P38" s="11">
        <v>8.3000000000000004E-2</v>
      </c>
      <c r="Q38" s="11">
        <v>12.244</v>
      </c>
      <c r="R38" s="11">
        <v>2.7890000000000001</v>
      </c>
      <c r="S38" s="12">
        <v>-9.8699999999999992</v>
      </c>
      <c r="T38" s="12">
        <v>0</v>
      </c>
      <c r="U38" s="12">
        <v>19.989999999999998</v>
      </c>
      <c r="V38" s="12">
        <v>0</v>
      </c>
      <c r="W38" s="10">
        <v>13</v>
      </c>
      <c r="X38" s="11">
        <f>ETF!$G$3*M38+ETF!$G$4</f>
        <v>0.22187756725373131</v>
      </c>
      <c r="Y38" s="11">
        <f>ETF!$G$7*O38+ETF!$G$8</f>
        <v>0.10893546027302978</v>
      </c>
    </row>
    <row r="39" spans="1:25">
      <c r="A39" s="10" t="s">
        <v>152</v>
      </c>
      <c r="B39" s="10" t="s">
        <v>202</v>
      </c>
      <c r="C39" s="11">
        <v>-5.5309999999999997</v>
      </c>
      <c r="D39" s="11">
        <v>2E-3</v>
      </c>
      <c r="E39" s="11">
        <v>-5.27</v>
      </c>
      <c r="F39" s="11">
        <v>2E-3</v>
      </c>
      <c r="G39" s="11">
        <v>-11.505000000000001</v>
      </c>
      <c r="H39" s="11">
        <v>2.9000000000000001E-2</v>
      </c>
      <c r="I39" s="11">
        <v>-10.69</v>
      </c>
      <c r="J39" s="11">
        <v>7.9000000000000001E-2</v>
      </c>
      <c r="K39" s="11">
        <v>-6.29</v>
      </c>
      <c r="L39" s="11">
        <v>2.448</v>
      </c>
      <c r="M39" s="11">
        <v>-0.65500000000000003</v>
      </c>
      <c r="N39" s="11">
        <v>2.8000000000000001E-2</v>
      </c>
      <c r="O39" s="11">
        <v>-0.18</v>
      </c>
      <c r="P39" s="11">
        <v>8.2000000000000003E-2</v>
      </c>
      <c r="Q39" s="11">
        <v>10.034000000000001</v>
      </c>
      <c r="R39" s="11">
        <v>2.4889999999999999</v>
      </c>
      <c r="S39" s="12">
        <v>-9.9</v>
      </c>
      <c r="T39" s="12">
        <v>0</v>
      </c>
      <c r="U39" s="12">
        <v>19.86</v>
      </c>
      <c r="V39" s="12">
        <v>0</v>
      </c>
      <c r="W39" s="10">
        <v>13</v>
      </c>
      <c r="X39" s="11">
        <f>ETF!$G$3*M39+ETF!$G$4</f>
        <v>0.20860065056026211</v>
      </c>
      <c r="Y39" s="11">
        <f>ETF!$G$7*O39+ETF!$G$8</f>
        <v>0.14042935271909784</v>
      </c>
    </row>
    <row r="40" spans="1:25">
      <c r="A40" s="10" t="s">
        <v>153</v>
      </c>
      <c r="B40" s="10" t="s">
        <v>202</v>
      </c>
      <c r="C40" s="11">
        <v>-5.5359999999999996</v>
      </c>
      <c r="D40" s="11">
        <v>2E-3</v>
      </c>
      <c r="E40" s="11">
        <v>-5.2089999999999996</v>
      </c>
      <c r="F40" s="11">
        <v>4.0000000000000001E-3</v>
      </c>
      <c r="G40" s="11">
        <v>-11.446999999999999</v>
      </c>
      <c r="H40" s="11">
        <v>1.9E-2</v>
      </c>
      <c r="I40" s="11">
        <v>-10.53</v>
      </c>
      <c r="J40" s="11">
        <v>7.0999999999999994E-2</v>
      </c>
      <c r="K40" s="11">
        <v>1.633</v>
      </c>
      <c r="L40" s="11">
        <v>2.9769999999999999</v>
      </c>
      <c r="M40" s="11">
        <v>-0.65100000000000002</v>
      </c>
      <c r="N40" s="11">
        <v>0.02</v>
      </c>
      <c r="O40" s="11">
        <v>-0.14000000000000001</v>
      </c>
      <c r="P40" s="11">
        <v>7.3999999999999996E-2</v>
      </c>
      <c r="Q40" s="11">
        <v>17.97</v>
      </c>
      <c r="R40" s="11">
        <v>3.0259999999999998</v>
      </c>
      <c r="S40" s="12">
        <v>-9.91</v>
      </c>
      <c r="T40" s="12">
        <v>0</v>
      </c>
      <c r="U40" s="12">
        <v>19.93</v>
      </c>
      <c r="V40" s="12">
        <v>0</v>
      </c>
      <c r="W40" s="10">
        <v>13</v>
      </c>
      <c r="X40" s="11">
        <f>ETF!$G$3*M40+ETF!$G$4</f>
        <v>0.21268585569671417</v>
      </c>
      <c r="Y40" s="11">
        <f>ETF!$G$7*O40+ETF!$G$8</f>
        <v>0.17860376780524093</v>
      </c>
    </row>
    <row r="41" spans="1:25">
      <c r="A41" s="10" t="s">
        <v>154</v>
      </c>
      <c r="B41" s="10" t="s">
        <v>202</v>
      </c>
      <c r="C41" s="11">
        <v>-5.4640000000000004</v>
      </c>
      <c r="D41" s="11">
        <v>2E-3</v>
      </c>
      <c r="E41" s="11">
        <v>-5.194</v>
      </c>
      <c r="F41" s="11">
        <v>3.0000000000000001E-3</v>
      </c>
      <c r="G41" s="11">
        <v>-11.361000000000001</v>
      </c>
      <c r="H41" s="11">
        <v>2.7E-2</v>
      </c>
      <c r="I41" s="11">
        <v>-10.536</v>
      </c>
      <c r="J41" s="11">
        <v>0.11899999999999999</v>
      </c>
      <c r="K41" s="11">
        <v>-4.38</v>
      </c>
      <c r="L41" s="11">
        <v>3.1259999999999999</v>
      </c>
      <c r="M41" s="11">
        <v>-0.65200000000000002</v>
      </c>
      <c r="N41" s="11">
        <v>2.5999999999999999E-2</v>
      </c>
      <c r="O41" s="11">
        <v>-0.17599999999999999</v>
      </c>
      <c r="P41" s="11">
        <v>0.12</v>
      </c>
      <c r="Q41" s="11">
        <v>11.752000000000001</v>
      </c>
      <c r="R41" s="11">
        <v>3.1739999999999999</v>
      </c>
      <c r="S41" s="12">
        <v>-9.83</v>
      </c>
      <c r="T41" s="12">
        <v>0</v>
      </c>
      <c r="U41" s="12">
        <v>19.940000000000001</v>
      </c>
      <c r="V41" s="12">
        <v>0</v>
      </c>
      <c r="W41" s="10">
        <v>13</v>
      </c>
      <c r="X41" s="11">
        <f>ETF!$G$3*M41+ETF!$G$4</f>
        <v>0.21166455441260112</v>
      </c>
      <c r="Y41" s="11">
        <f>ETF!$G$7*O41+ETF!$G$8</f>
        <v>0.14424679422771214</v>
      </c>
    </row>
    <row r="42" spans="1:25">
      <c r="A42" s="10" t="s">
        <v>155</v>
      </c>
      <c r="B42" s="10" t="s">
        <v>202</v>
      </c>
      <c r="C42" s="11">
        <v>-5.5369999999999999</v>
      </c>
      <c r="D42" s="11">
        <v>2E-3</v>
      </c>
      <c r="E42" s="11">
        <v>-5.2839999999999998</v>
      </c>
      <c r="F42" s="11">
        <v>3.0000000000000001E-3</v>
      </c>
      <c r="G42" s="11">
        <v>-11.521000000000001</v>
      </c>
      <c r="H42" s="11">
        <v>2.5999999999999999E-2</v>
      </c>
      <c r="I42" s="11">
        <v>-10.711</v>
      </c>
      <c r="J42" s="11">
        <v>0.10199999999999999</v>
      </c>
      <c r="K42" s="11">
        <v>-6.6130000000000004</v>
      </c>
      <c r="L42" s="11">
        <v>2.8029999999999999</v>
      </c>
      <c r="M42" s="11">
        <v>-0.65100000000000002</v>
      </c>
      <c r="N42" s="11">
        <v>2.7E-2</v>
      </c>
      <c r="O42" s="11">
        <v>-0.17299999999999999</v>
      </c>
      <c r="P42" s="11">
        <v>0.10299999999999999</v>
      </c>
      <c r="Q42" s="11">
        <v>9.7409999999999997</v>
      </c>
      <c r="R42" s="11">
        <v>2.8490000000000002</v>
      </c>
      <c r="S42" s="12">
        <v>-9.91</v>
      </c>
      <c r="T42" s="12">
        <v>0</v>
      </c>
      <c r="U42" s="12">
        <v>19.850000000000001</v>
      </c>
      <c r="V42" s="12">
        <v>0</v>
      </c>
      <c r="W42" s="10">
        <v>13</v>
      </c>
      <c r="X42" s="11">
        <f>ETF!$G$3*M42+ETF!$G$4</f>
        <v>0.21268585569671417</v>
      </c>
      <c r="Y42" s="11">
        <f>ETF!$G$7*O42+ETF!$G$8</f>
        <v>0.14710987535917289</v>
      </c>
    </row>
    <row r="43" spans="1:25">
      <c r="A43" s="10" t="s">
        <v>156</v>
      </c>
      <c r="B43" s="10" t="s">
        <v>202</v>
      </c>
      <c r="C43" s="11">
        <v>-5.508</v>
      </c>
      <c r="D43" s="11">
        <v>2E-3</v>
      </c>
      <c r="E43" s="11">
        <v>-5.2839999999999998</v>
      </c>
      <c r="F43" s="11">
        <v>3.0000000000000001E-3</v>
      </c>
      <c r="G43" s="11">
        <v>-11.496</v>
      </c>
      <c r="H43" s="11">
        <v>2.5000000000000001E-2</v>
      </c>
      <c r="I43" s="11">
        <v>-10.711</v>
      </c>
      <c r="J43" s="11">
        <v>8.5999999999999993E-2</v>
      </c>
      <c r="K43" s="11">
        <v>-9.4149999999999991</v>
      </c>
      <c r="L43" s="11">
        <v>2.4860000000000002</v>
      </c>
      <c r="M43" s="11">
        <v>-0.65500000000000003</v>
      </c>
      <c r="N43" s="11">
        <v>2.4E-2</v>
      </c>
      <c r="O43" s="11">
        <v>-0.17299999999999999</v>
      </c>
      <c r="P43" s="11">
        <v>8.5000000000000006E-2</v>
      </c>
      <c r="Q43" s="11">
        <v>6.8609999999999998</v>
      </c>
      <c r="R43" s="11">
        <v>2.5270000000000001</v>
      </c>
      <c r="S43" s="12">
        <v>-9.8699999999999992</v>
      </c>
      <c r="T43" s="12">
        <v>0</v>
      </c>
      <c r="U43" s="12">
        <v>19.850000000000001</v>
      </c>
      <c r="V43" s="12">
        <v>0</v>
      </c>
      <c r="W43" s="10">
        <v>13</v>
      </c>
      <c r="X43" s="11">
        <f>ETF!$G$3*M43+ETF!$G$4</f>
        <v>0.20860065056026211</v>
      </c>
      <c r="Y43" s="11">
        <f>ETF!$G$7*O43+ETF!$G$8</f>
        <v>0.14710987535917289</v>
      </c>
    </row>
    <row r="44" spans="1:25">
      <c r="A44" s="10" t="s">
        <v>157</v>
      </c>
      <c r="B44" s="10" t="s">
        <v>202</v>
      </c>
      <c r="C44" s="11">
        <v>-5.4969999999999999</v>
      </c>
      <c r="D44" s="11">
        <v>2E-3</v>
      </c>
      <c r="E44" s="11">
        <v>-5.2210000000000001</v>
      </c>
      <c r="F44" s="11">
        <v>4.0000000000000001E-3</v>
      </c>
      <c r="G44" s="11">
        <v>-11.409000000000001</v>
      </c>
      <c r="H44" s="11">
        <v>2.9000000000000001E-2</v>
      </c>
      <c r="I44" s="11">
        <v>-10.564</v>
      </c>
      <c r="J44" s="11">
        <v>0.13</v>
      </c>
      <c r="K44" s="11">
        <v>-6.6920000000000002</v>
      </c>
      <c r="L44" s="11">
        <v>2.5230000000000001</v>
      </c>
      <c r="M44" s="11">
        <v>-0.64200000000000002</v>
      </c>
      <c r="N44" s="11">
        <v>2.8000000000000001E-2</v>
      </c>
      <c r="O44" s="11">
        <v>-0.151</v>
      </c>
      <c r="P44" s="11">
        <v>0.13400000000000001</v>
      </c>
      <c r="Q44" s="11">
        <v>9.49</v>
      </c>
      <c r="R44" s="11">
        <v>2.5649999999999999</v>
      </c>
      <c r="S44" s="12">
        <v>-9.8699999999999992</v>
      </c>
      <c r="T44" s="12">
        <v>0</v>
      </c>
      <c r="U44" s="12">
        <v>19.91</v>
      </c>
      <c r="V44" s="12">
        <v>0</v>
      </c>
      <c r="W44" s="10">
        <v>13</v>
      </c>
      <c r="X44" s="11">
        <f>ETF!$G$3*M44+ETF!$G$4</f>
        <v>0.22187756725373131</v>
      </c>
      <c r="Y44" s="11">
        <f>ETF!$G$7*O44+ETF!$G$8</f>
        <v>0.16810580365655159</v>
      </c>
    </row>
    <row r="45" spans="1:25">
      <c r="A45" s="10" t="s">
        <v>158</v>
      </c>
      <c r="B45" s="10" t="s">
        <v>202</v>
      </c>
      <c r="C45" s="11">
        <v>-5.524</v>
      </c>
      <c r="D45" s="11">
        <v>2E-3</v>
      </c>
      <c r="E45" s="11">
        <v>-5.149</v>
      </c>
      <c r="F45" s="11">
        <v>3.0000000000000001E-3</v>
      </c>
      <c r="G45" s="11">
        <v>-11.393000000000001</v>
      </c>
      <c r="H45" s="11">
        <v>1.7999999999999999E-2</v>
      </c>
      <c r="I45" s="11">
        <v>-10.411</v>
      </c>
      <c r="J45" s="11">
        <v>9.9000000000000005E-2</v>
      </c>
      <c r="K45" s="11">
        <v>-9.2270000000000003</v>
      </c>
      <c r="L45" s="11">
        <v>2.3260000000000001</v>
      </c>
      <c r="M45" s="11">
        <v>-0.66900000000000004</v>
      </c>
      <c r="N45" s="11">
        <v>1.9E-2</v>
      </c>
      <c r="O45" s="11">
        <v>-0.14199999999999999</v>
      </c>
      <c r="P45" s="11">
        <v>0.10100000000000001</v>
      </c>
      <c r="Q45" s="11">
        <v>6.8</v>
      </c>
      <c r="R45" s="11">
        <v>2.3650000000000002</v>
      </c>
      <c r="S45" s="12">
        <v>-9.9</v>
      </c>
      <c r="T45" s="12">
        <v>0</v>
      </c>
      <c r="U45" s="12">
        <v>19.989999999999998</v>
      </c>
      <c r="V45" s="12">
        <v>0</v>
      </c>
      <c r="W45" s="10">
        <v>13</v>
      </c>
      <c r="X45" s="11">
        <f>ETF!$G$3*M45+ETF!$G$4</f>
        <v>0.19430243258267998</v>
      </c>
      <c r="Y45" s="11">
        <f>ETF!$G$7*O45+ETF!$G$8</f>
        <v>0.17669504705093378</v>
      </c>
    </row>
    <row r="46" spans="1:25">
      <c r="A46" s="10" t="s">
        <v>159</v>
      </c>
      <c r="B46" s="10" t="s">
        <v>202</v>
      </c>
      <c r="C46" s="11">
        <v>-5.5339999999999998</v>
      </c>
      <c r="D46" s="11">
        <v>3.0000000000000001E-3</v>
      </c>
      <c r="E46" s="11">
        <v>-5.26</v>
      </c>
      <c r="F46" s="11">
        <v>3.0000000000000001E-3</v>
      </c>
      <c r="G46" s="11">
        <v>-11.486000000000001</v>
      </c>
      <c r="H46" s="11">
        <v>2.5999999999999999E-2</v>
      </c>
      <c r="I46" s="11">
        <v>-10.688000000000001</v>
      </c>
      <c r="J46" s="11">
        <v>8.4000000000000005E-2</v>
      </c>
      <c r="K46" s="11">
        <v>-9.4120000000000008</v>
      </c>
      <c r="L46" s="11">
        <v>2.6930000000000001</v>
      </c>
      <c r="M46" s="11">
        <v>-0.64200000000000002</v>
      </c>
      <c r="N46" s="11">
        <v>2.5999999999999999E-2</v>
      </c>
      <c r="O46" s="11">
        <v>-0.19700000000000001</v>
      </c>
      <c r="P46" s="11">
        <v>8.8999999999999996E-2</v>
      </c>
      <c r="Q46" s="11">
        <v>6.8449999999999998</v>
      </c>
      <c r="R46" s="11">
        <v>2.74</v>
      </c>
      <c r="S46" s="12">
        <v>-9.9</v>
      </c>
      <c r="T46" s="12">
        <v>0</v>
      </c>
      <c r="U46" s="12">
        <v>19.87</v>
      </c>
      <c r="V46" s="12">
        <v>0</v>
      </c>
      <c r="W46" s="10">
        <v>13</v>
      </c>
      <c r="X46" s="11">
        <f>ETF!$G$3*M46+ETF!$G$4</f>
        <v>0.22187756725373131</v>
      </c>
      <c r="Y46" s="11">
        <f>ETF!$G$7*O46+ETF!$G$8</f>
        <v>0.12420522630748701</v>
      </c>
    </row>
    <row r="47" spans="1:25">
      <c r="A47" s="10" t="s">
        <v>160</v>
      </c>
      <c r="B47" s="10" t="s">
        <v>202</v>
      </c>
      <c r="C47" s="11">
        <v>-5.5010000000000003</v>
      </c>
      <c r="D47" s="11">
        <v>1E-3</v>
      </c>
      <c r="E47" s="11">
        <v>-5.2069999999999999</v>
      </c>
      <c r="F47" s="11">
        <v>3.0000000000000001E-3</v>
      </c>
      <c r="G47" s="11">
        <v>-11.404</v>
      </c>
      <c r="H47" s="11">
        <v>2.5999999999999999E-2</v>
      </c>
      <c r="I47" s="11">
        <v>-10.577</v>
      </c>
      <c r="J47" s="11">
        <v>9.7000000000000003E-2</v>
      </c>
      <c r="K47" s="11">
        <v>-10.82</v>
      </c>
      <c r="L47" s="11">
        <v>3.544</v>
      </c>
      <c r="M47" s="11">
        <v>-0.64600000000000002</v>
      </c>
      <c r="N47" s="11">
        <v>2.7E-2</v>
      </c>
      <c r="O47" s="11">
        <v>-0.193</v>
      </c>
      <c r="P47" s="11">
        <v>9.9000000000000005E-2</v>
      </c>
      <c r="Q47" s="11">
        <v>5.2720000000000002</v>
      </c>
      <c r="R47" s="11">
        <v>3.6019999999999999</v>
      </c>
      <c r="S47" s="12">
        <v>-9.8699999999999992</v>
      </c>
      <c r="T47" s="12">
        <v>0</v>
      </c>
      <c r="U47" s="12">
        <v>19.93</v>
      </c>
      <c r="V47" s="12">
        <v>0</v>
      </c>
      <c r="W47" s="10">
        <v>13</v>
      </c>
      <c r="X47" s="11">
        <f>ETF!$G$3*M47+ETF!$G$4</f>
        <v>0.21779236211727926</v>
      </c>
      <c r="Y47" s="11">
        <f>ETF!$G$7*O47+ETF!$G$8</f>
        <v>0.1280226678161013</v>
      </c>
    </row>
    <row r="48" spans="1:25">
      <c r="A48" s="10" t="s">
        <v>161</v>
      </c>
      <c r="B48" s="10" t="s">
        <v>202</v>
      </c>
      <c r="C48" s="11">
        <v>-5.4630000000000001</v>
      </c>
      <c r="D48" s="11">
        <v>1E-3</v>
      </c>
      <c r="E48" s="11">
        <v>-5.1870000000000003</v>
      </c>
      <c r="F48" s="11">
        <v>2E-3</v>
      </c>
      <c r="G48" s="11">
        <v>-11.352</v>
      </c>
      <c r="H48" s="11">
        <v>2.5000000000000001E-2</v>
      </c>
      <c r="I48" s="11">
        <v>-10.51</v>
      </c>
      <c r="J48" s="11">
        <v>8.8999999999999996E-2</v>
      </c>
      <c r="K48" s="11">
        <v>-10.683</v>
      </c>
      <c r="L48" s="11">
        <v>3.6840000000000002</v>
      </c>
      <c r="M48" s="11">
        <v>-0.65300000000000002</v>
      </c>
      <c r="N48" s="11">
        <v>2.7E-2</v>
      </c>
      <c r="O48" s="11">
        <v>-0.16500000000000001</v>
      </c>
      <c r="P48" s="11">
        <v>0.09</v>
      </c>
      <c r="Q48" s="11">
        <v>5.33</v>
      </c>
      <c r="R48" s="11">
        <v>3.7429999999999999</v>
      </c>
      <c r="S48" s="12">
        <v>-9.83</v>
      </c>
      <c r="T48" s="12">
        <v>0</v>
      </c>
      <c r="U48" s="12">
        <v>19.95</v>
      </c>
      <c r="V48" s="12">
        <v>0</v>
      </c>
      <c r="W48" s="10">
        <v>13</v>
      </c>
      <c r="X48" s="11">
        <f>ETF!$G$3*M48+ETF!$G$4</f>
        <v>0.21064325312848819</v>
      </c>
      <c r="Y48" s="11">
        <f>ETF!$G$7*O48+ETF!$G$8</f>
        <v>0.15474475837640148</v>
      </c>
    </row>
    <row r="49" spans="1:25">
      <c r="A49" s="10" t="s">
        <v>162</v>
      </c>
      <c r="B49" s="10" t="s">
        <v>202</v>
      </c>
      <c r="C49" s="11">
        <v>-5.4530000000000003</v>
      </c>
      <c r="D49" s="11">
        <v>2E-3</v>
      </c>
      <c r="E49" s="11">
        <v>-5.117</v>
      </c>
      <c r="F49" s="11">
        <v>3.0000000000000001E-3</v>
      </c>
      <c r="G49" s="11">
        <v>-11.269</v>
      </c>
      <c r="H49" s="11">
        <v>3.1E-2</v>
      </c>
      <c r="I49" s="11">
        <v>-10.398999999999999</v>
      </c>
      <c r="J49" s="11">
        <v>6.0999999999999999E-2</v>
      </c>
      <c r="K49" s="11">
        <v>-11.364000000000001</v>
      </c>
      <c r="L49" s="11">
        <v>2.5590000000000002</v>
      </c>
      <c r="M49" s="11">
        <v>-0.64700000000000002</v>
      </c>
      <c r="N49" s="11">
        <v>3.1E-2</v>
      </c>
      <c r="O49" s="11">
        <v>-0.192</v>
      </c>
      <c r="P49" s="11">
        <v>6.3E-2</v>
      </c>
      <c r="Q49" s="11">
        <v>4.49</v>
      </c>
      <c r="R49" s="11">
        <v>2.5979999999999999</v>
      </c>
      <c r="S49" s="12">
        <v>-9.82</v>
      </c>
      <c r="T49" s="12">
        <v>0</v>
      </c>
      <c r="U49" s="12">
        <v>20.02</v>
      </c>
      <c r="V49" s="12">
        <v>0</v>
      </c>
      <c r="W49" s="10">
        <v>13</v>
      </c>
      <c r="X49" s="11">
        <f>ETF!$G$3*M49+ETF!$G$4</f>
        <v>0.21677106083316622</v>
      </c>
      <c r="Y49" s="11">
        <f>ETF!$G$7*O49+ETF!$G$8</f>
        <v>0.12897702819325488</v>
      </c>
    </row>
    <row r="50" spans="1:25">
      <c r="A50" s="10" t="s">
        <v>163</v>
      </c>
      <c r="B50" s="10" t="s">
        <v>202</v>
      </c>
      <c r="C50" s="11">
        <v>-5.4119999999999999</v>
      </c>
      <c r="D50" s="11">
        <v>1E-3</v>
      </c>
      <c r="E50" s="11">
        <v>-5.0570000000000004</v>
      </c>
      <c r="F50" s="11">
        <v>1E-3</v>
      </c>
      <c r="G50" s="11">
        <v>-11.156000000000001</v>
      </c>
      <c r="H50" s="11">
        <v>2.5999999999999999E-2</v>
      </c>
      <c r="I50" s="11">
        <v>-10.255000000000001</v>
      </c>
      <c r="J50" s="11">
        <v>0.114</v>
      </c>
      <c r="K50" s="11">
        <v>-10.079000000000001</v>
      </c>
      <c r="L50" s="11">
        <v>3.0110000000000001</v>
      </c>
      <c r="M50" s="11">
        <v>-0.63600000000000001</v>
      </c>
      <c r="N50" s="11">
        <v>2.5999999999999999E-2</v>
      </c>
      <c r="O50" s="11">
        <v>-0.16900000000000001</v>
      </c>
      <c r="P50" s="11">
        <v>0.115</v>
      </c>
      <c r="Q50" s="11">
        <v>5.6310000000000002</v>
      </c>
      <c r="R50" s="11">
        <v>3.0609999999999999</v>
      </c>
      <c r="S50" s="12">
        <v>-9.7799999999999994</v>
      </c>
      <c r="T50" s="12">
        <v>0</v>
      </c>
      <c r="U50" s="12">
        <v>20.079999999999998</v>
      </c>
      <c r="V50" s="12">
        <v>0</v>
      </c>
      <c r="W50" s="10">
        <v>13</v>
      </c>
      <c r="X50" s="11">
        <f>ETF!$G$3*M50+ETF!$G$4</f>
        <v>0.22800537495840933</v>
      </c>
      <c r="Y50" s="11">
        <f>ETF!$G$7*O50+ETF!$G$8</f>
        <v>0.15092731686778718</v>
      </c>
    </row>
    <row r="51" spans="1:25">
      <c r="A51" s="10" t="s">
        <v>164</v>
      </c>
      <c r="B51" s="10" t="s">
        <v>202</v>
      </c>
      <c r="C51" s="11">
        <v>-5.476</v>
      </c>
      <c r="D51" s="11">
        <v>2E-3</v>
      </c>
      <c r="E51" s="11">
        <v>-5.1849999999999996</v>
      </c>
      <c r="F51" s="11">
        <v>1E-3</v>
      </c>
      <c r="G51" s="11">
        <v>-11.356999999999999</v>
      </c>
      <c r="H51" s="11">
        <v>2.5999999999999999E-2</v>
      </c>
      <c r="I51" s="11">
        <v>-10.52</v>
      </c>
      <c r="J51" s="11">
        <v>7.4999999999999997E-2</v>
      </c>
      <c r="K51" s="11">
        <v>-9.9280000000000008</v>
      </c>
      <c r="L51" s="11">
        <v>3.589</v>
      </c>
      <c r="M51" s="11">
        <v>-0.64700000000000002</v>
      </c>
      <c r="N51" s="11">
        <v>2.5999999999999999E-2</v>
      </c>
      <c r="O51" s="11">
        <v>-0.18</v>
      </c>
      <c r="P51" s="11">
        <v>7.4999999999999997E-2</v>
      </c>
      <c r="Q51" s="11">
        <v>6.1059999999999999</v>
      </c>
      <c r="R51" s="11">
        <v>3.6469999999999998</v>
      </c>
      <c r="S51" s="12">
        <v>-9.84</v>
      </c>
      <c r="T51" s="12">
        <v>0</v>
      </c>
      <c r="U51" s="12">
        <v>19.95</v>
      </c>
      <c r="V51" s="12">
        <v>0</v>
      </c>
      <c r="W51" s="10">
        <v>13</v>
      </c>
      <c r="X51" s="11">
        <f>ETF!$G$3*M51+ETF!$G$4</f>
        <v>0.21677106083316622</v>
      </c>
      <c r="Y51" s="11">
        <f>ETF!$G$7*O51+ETF!$G$8</f>
        <v>0.14042935271909784</v>
      </c>
    </row>
    <row r="52" spans="1:25">
      <c r="A52" s="10" t="s">
        <v>165</v>
      </c>
      <c r="B52" s="10" t="s">
        <v>202</v>
      </c>
      <c r="C52" s="11">
        <v>-5.4480000000000004</v>
      </c>
      <c r="D52" s="11">
        <v>2E-3</v>
      </c>
      <c r="E52" s="11">
        <v>-5.0890000000000004</v>
      </c>
      <c r="F52" s="11">
        <v>3.0000000000000001E-3</v>
      </c>
      <c r="G52" s="11">
        <v>-11.228999999999999</v>
      </c>
      <c r="H52" s="11">
        <v>2.1999999999999999E-2</v>
      </c>
      <c r="I52" s="11">
        <v>-10.327</v>
      </c>
      <c r="J52" s="11">
        <v>8.5000000000000006E-2</v>
      </c>
      <c r="K52" s="11">
        <v>-9.2249999999999996</v>
      </c>
      <c r="L52" s="11">
        <v>3.4950000000000001</v>
      </c>
      <c r="M52" s="11">
        <v>-0.64</v>
      </c>
      <c r="N52" s="11">
        <v>2.1999999999999999E-2</v>
      </c>
      <c r="O52" s="11">
        <v>-0.17699999999999999</v>
      </c>
      <c r="P52" s="11">
        <v>8.5999999999999993E-2</v>
      </c>
      <c r="Q52" s="11">
        <v>6.6020000000000003</v>
      </c>
      <c r="R52" s="11">
        <v>3.5510000000000002</v>
      </c>
      <c r="S52" s="12">
        <v>-9.82</v>
      </c>
      <c r="T52" s="12">
        <v>0</v>
      </c>
      <c r="U52" s="12">
        <v>20.05</v>
      </c>
      <c r="V52" s="12">
        <v>0</v>
      </c>
      <c r="W52" s="10">
        <v>13</v>
      </c>
      <c r="X52" s="11">
        <f>ETF!$G$3*M52+ETF!$G$4</f>
        <v>0.22392016982195728</v>
      </c>
      <c r="Y52" s="11">
        <f>ETF!$G$7*O52+ETF!$G$8</f>
        <v>0.14329243385055856</v>
      </c>
    </row>
    <row r="53" spans="1:25">
      <c r="A53" s="10" t="s">
        <v>166</v>
      </c>
      <c r="B53" s="10" t="s">
        <v>202</v>
      </c>
      <c r="C53" s="11">
        <v>-5.4489999999999998</v>
      </c>
      <c r="D53" s="11">
        <v>2E-3</v>
      </c>
      <c r="E53" s="11">
        <v>-5.0410000000000004</v>
      </c>
      <c r="F53" s="11">
        <v>3.0000000000000001E-3</v>
      </c>
      <c r="G53" s="11">
        <v>-11.198</v>
      </c>
      <c r="H53" s="11">
        <v>2.1000000000000001E-2</v>
      </c>
      <c r="I53" s="11">
        <v>-10.266999999999999</v>
      </c>
      <c r="J53" s="11">
        <v>0.09</v>
      </c>
      <c r="K53" s="11">
        <v>-8.4489999999999998</v>
      </c>
      <c r="L53" s="11">
        <v>3.5539999999999998</v>
      </c>
      <c r="M53" s="11">
        <v>-0.65500000000000003</v>
      </c>
      <c r="N53" s="11">
        <v>2.1000000000000001E-2</v>
      </c>
      <c r="O53" s="11">
        <v>-0.21199999999999999</v>
      </c>
      <c r="P53" s="11">
        <v>8.7999999999999995E-2</v>
      </c>
      <c r="Q53" s="11">
        <v>7.2960000000000003</v>
      </c>
      <c r="R53" s="11">
        <v>3.609</v>
      </c>
      <c r="S53" s="12">
        <v>-9.82</v>
      </c>
      <c r="T53" s="12">
        <v>0</v>
      </c>
      <c r="U53" s="12">
        <v>20.100000000000001</v>
      </c>
      <c r="V53" s="12">
        <v>0</v>
      </c>
      <c r="W53" s="10">
        <v>13</v>
      </c>
      <c r="X53" s="11">
        <f>ETF!$G$3*M53+ETF!$G$4</f>
        <v>0.20860065056026211</v>
      </c>
      <c r="Y53" s="11">
        <f>ETF!$G$7*O53+ETF!$G$8</f>
        <v>0.10988982065018335</v>
      </c>
    </row>
    <row r="54" spans="1:25">
      <c r="A54" s="10" t="s">
        <v>167</v>
      </c>
      <c r="B54" s="10" t="s">
        <v>202</v>
      </c>
      <c r="C54" s="11">
        <v>-5.5220000000000002</v>
      </c>
      <c r="D54" s="11">
        <v>2E-3</v>
      </c>
      <c r="E54" s="11">
        <v>-5.1360000000000001</v>
      </c>
      <c r="F54" s="11">
        <v>2E-3</v>
      </c>
      <c r="G54" s="11">
        <v>-11.351000000000001</v>
      </c>
      <c r="H54" s="11">
        <v>3.1E-2</v>
      </c>
      <c r="I54" s="11">
        <v>-10.427</v>
      </c>
      <c r="J54" s="11">
        <v>9.7000000000000003E-2</v>
      </c>
      <c r="K54" s="11">
        <v>-10.756</v>
      </c>
      <c r="L54" s="11">
        <v>2.39</v>
      </c>
      <c r="M54" s="11">
        <v>-0.64100000000000001</v>
      </c>
      <c r="N54" s="11">
        <v>0.03</v>
      </c>
      <c r="O54" s="11">
        <v>-0.184</v>
      </c>
      <c r="P54" s="11">
        <v>9.9000000000000005E-2</v>
      </c>
      <c r="Q54" s="11">
        <v>5.218</v>
      </c>
      <c r="R54" s="11">
        <v>2.4289999999999998</v>
      </c>
      <c r="S54" s="12">
        <v>-9.89</v>
      </c>
      <c r="T54" s="12">
        <v>0</v>
      </c>
      <c r="U54" s="12">
        <v>20</v>
      </c>
      <c r="V54" s="12">
        <v>0</v>
      </c>
      <c r="W54" s="10">
        <v>13</v>
      </c>
      <c r="X54" s="11">
        <f>ETF!$G$3*M54+ETF!$G$4</f>
        <v>0.22289886853784424</v>
      </c>
      <c r="Y54" s="11">
        <f>ETF!$G$7*O54+ETF!$G$8</f>
        <v>0.13661191121048352</v>
      </c>
    </row>
    <row r="55" spans="1:25">
      <c r="A55" s="10" t="s">
        <v>168</v>
      </c>
      <c r="B55" s="10" t="s">
        <v>202</v>
      </c>
      <c r="C55" s="11">
        <v>-5.4459999999999997</v>
      </c>
      <c r="D55" s="11">
        <v>1E-3</v>
      </c>
      <c r="E55" s="11">
        <v>-5.1340000000000003</v>
      </c>
      <c r="F55" s="11">
        <v>3.0000000000000001E-3</v>
      </c>
      <c r="G55" s="11">
        <v>-11.287000000000001</v>
      </c>
      <c r="H55" s="11">
        <v>3.2000000000000001E-2</v>
      </c>
      <c r="I55" s="11">
        <v>-10.476000000000001</v>
      </c>
      <c r="J55" s="11">
        <v>0.11600000000000001</v>
      </c>
      <c r="K55" s="11">
        <v>-11.202</v>
      </c>
      <c r="L55" s="11">
        <v>3.4790000000000001</v>
      </c>
      <c r="M55" s="11">
        <v>-0.65700000000000003</v>
      </c>
      <c r="N55" s="11">
        <v>3.2000000000000001E-2</v>
      </c>
      <c r="O55" s="11">
        <v>-0.23799999999999999</v>
      </c>
      <c r="P55" s="11">
        <v>0.114</v>
      </c>
      <c r="Q55" s="11">
        <v>4.68</v>
      </c>
      <c r="R55" s="11">
        <v>3.5339999999999998</v>
      </c>
      <c r="S55" s="12">
        <v>-9.81</v>
      </c>
      <c r="T55" s="12">
        <v>0</v>
      </c>
      <c r="U55" s="12">
        <v>20</v>
      </c>
      <c r="V55" s="12">
        <v>0</v>
      </c>
      <c r="W55" s="10">
        <v>13</v>
      </c>
      <c r="X55" s="11">
        <f>ETF!$G$3*M55+ETF!$G$4</f>
        <v>0.20655804799203614</v>
      </c>
      <c r="Y55" s="11">
        <f>ETF!$G$7*O55+ETF!$G$8</f>
        <v>8.5076450844190327E-2</v>
      </c>
    </row>
    <row r="56" spans="1:25">
      <c r="A56" s="10" t="s">
        <v>169</v>
      </c>
      <c r="B56" s="10" t="s">
        <v>202</v>
      </c>
      <c r="C56" s="11">
        <v>-5.5069999999999997</v>
      </c>
      <c r="D56" s="11">
        <v>2E-3</v>
      </c>
      <c r="E56" s="11">
        <v>-5.2670000000000003</v>
      </c>
      <c r="F56" s="11">
        <v>4.0000000000000001E-3</v>
      </c>
      <c r="G56" s="11">
        <v>-11.488</v>
      </c>
      <c r="H56" s="11">
        <v>2.3E-2</v>
      </c>
      <c r="I56" s="11">
        <v>-10.688000000000001</v>
      </c>
      <c r="J56" s="11">
        <v>0.13300000000000001</v>
      </c>
      <c r="K56" s="11">
        <v>-11.343</v>
      </c>
      <c r="L56" s="11">
        <v>3.637</v>
      </c>
      <c r="M56" s="11">
        <v>-0.66500000000000004</v>
      </c>
      <c r="N56" s="11">
        <v>2.1999999999999999E-2</v>
      </c>
      <c r="O56" s="11">
        <v>-0.184</v>
      </c>
      <c r="P56" s="11">
        <v>0.13700000000000001</v>
      </c>
      <c r="Q56" s="11">
        <v>4.8659999999999997</v>
      </c>
      <c r="R56" s="11">
        <v>3.6960000000000002</v>
      </c>
      <c r="S56" s="12">
        <v>-9.8699999999999992</v>
      </c>
      <c r="T56" s="12">
        <v>0</v>
      </c>
      <c r="U56" s="12">
        <v>19.87</v>
      </c>
      <c r="V56" s="12">
        <v>0</v>
      </c>
      <c r="W56" s="10">
        <v>13</v>
      </c>
      <c r="X56" s="11">
        <f>ETF!$G$3*M56+ETF!$G$4</f>
        <v>0.19838763771913204</v>
      </c>
      <c r="Y56" s="11">
        <f>ETF!$G$7*O56+ETF!$G$8</f>
        <v>0.13661191121048352</v>
      </c>
    </row>
    <row r="57" spans="1:25">
      <c r="A57" s="10" t="s">
        <v>170</v>
      </c>
      <c r="B57" s="10" t="s">
        <v>54</v>
      </c>
      <c r="C57" s="11">
        <v>6.1429999999999998</v>
      </c>
      <c r="D57" s="11">
        <v>2E-3</v>
      </c>
      <c r="E57" s="11">
        <v>11.81</v>
      </c>
      <c r="F57" s="11">
        <v>3.0000000000000001E-3</v>
      </c>
      <c r="G57" s="11">
        <v>17.753</v>
      </c>
      <c r="H57" s="11">
        <v>2.4E-2</v>
      </c>
      <c r="I57" s="11">
        <v>23.754999999999999</v>
      </c>
      <c r="J57" s="11">
        <v>9.9000000000000005E-2</v>
      </c>
      <c r="K57" s="11">
        <v>33.192</v>
      </c>
      <c r="L57" s="11">
        <v>2.1739999999999999</v>
      </c>
      <c r="M57" s="11">
        <v>-0.26400000000000001</v>
      </c>
      <c r="N57" s="11">
        <v>2.3E-2</v>
      </c>
      <c r="O57" s="11">
        <v>-5.0000000000000001E-3</v>
      </c>
      <c r="P57" s="11">
        <v>0.1</v>
      </c>
      <c r="Q57" s="11">
        <v>3.0579999999999998</v>
      </c>
      <c r="R57" s="11">
        <v>2.1110000000000002</v>
      </c>
      <c r="S57" s="12">
        <v>1.91</v>
      </c>
      <c r="T57" s="12">
        <v>0</v>
      </c>
      <c r="U57" s="12">
        <v>37.369999999999997</v>
      </c>
      <c r="V57" s="12">
        <v>0</v>
      </c>
      <c r="W57" s="10">
        <v>13</v>
      </c>
      <c r="X57" s="11">
        <f>ETF!$G$3*M57+ETF!$G$4</f>
        <v>0.60792945264844844</v>
      </c>
      <c r="Y57" s="11">
        <f>ETF!$G$7*O57+ETF!$G$8</f>
        <v>0.30744241872097394</v>
      </c>
    </row>
    <row r="58" spans="1:25">
      <c r="A58" s="10" t="s">
        <v>172</v>
      </c>
      <c r="B58" s="10" t="s">
        <v>54</v>
      </c>
      <c r="C58" s="11">
        <v>6.1479999999999997</v>
      </c>
      <c r="D58" s="11">
        <v>1E-3</v>
      </c>
      <c r="E58" s="11">
        <v>11.824999999999999</v>
      </c>
      <c r="F58" s="11">
        <v>3.0000000000000001E-3</v>
      </c>
      <c r="G58" s="11">
        <v>17.771000000000001</v>
      </c>
      <c r="H58" s="11">
        <v>2.5000000000000001E-2</v>
      </c>
      <c r="I58" s="11">
        <v>23.74</v>
      </c>
      <c r="J58" s="11">
        <v>0.11600000000000001</v>
      </c>
      <c r="K58" s="11">
        <v>32.161000000000001</v>
      </c>
      <c r="L58" s="11">
        <v>3.2839999999999998</v>
      </c>
      <c r="M58" s="11">
        <v>-0.26500000000000001</v>
      </c>
      <c r="N58" s="11">
        <v>2.4E-2</v>
      </c>
      <c r="O58" s="11">
        <v>-4.8000000000000001E-2</v>
      </c>
      <c r="P58" s="11">
        <v>0.114</v>
      </c>
      <c r="Q58" s="11">
        <v>2.0249999999999999</v>
      </c>
      <c r="R58" s="11">
        <v>3.1880000000000002</v>
      </c>
      <c r="S58" s="12">
        <v>1.92</v>
      </c>
      <c r="T58" s="12">
        <v>0</v>
      </c>
      <c r="U58" s="12">
        <v>37.380000000000003</v>
      </c>
      <c r="V58" s="12">
        <v>0</v>
      </c>
      <c r="W58" s="10">
        <v>13</v>
      </c>
      <c r="X58" s="11">
        <f>ETF!$G$3*M58+ETF!$G$4</f>
        <v>0.6069081513643354</v>
      </c>
      <c r="Y58" s="11">
        <f>ETF!$G$7*O58+ETF!$G$8</f>
        <v>0.26640492250337006</v>
      </c>
    </row>
    <row r="59" spans="1:25">
      <c r="A59" s="10" t="s">
        <v>173</v>
      </c>
      <c r="B59" s="10" t="s">
        <v>54</v>
      </c>
      <c r="C59" s="11">
        <v>6.1580000000000004</v>
      </c>
      <c r="D59" s="11">
        <v>2E-3</v>
      </c>
      <c r="E59" s="11">
        <v>11.839</v>
      </c>
      <c r="F59" s="11">
        <v>2E-3</v>
      </c>
      <c r="G59" s="11">
        <v>17.803000000000001</v>
      </c>
      <c r="H59" s="11">
        <v>2.1999999999999999E-2</v>
      </c>
      <c r="I59" s="11">
        <v>23.777000000000001</v>
      </c>
      <c r="J59" s="11">
        <v>9.2999999999999999E-2</v>
      </c>
      <c r="K59" s="11">
        <v>32.622999999999998</v>
      </c>
      <c r="L59" s="11">
        <v>2.6360000000000001</v>
      </c>
      <c r="M59" s="11">
        <v>-0.25900000000000001</v>
      </c>
      <c r="N59" s="11">
        <v>2.1999999999999999E-2</v>
      </c>
      <c r="O59" s="11">
        <v>-3.9E-2</v>
      </c>
      <c r="P59" s="11">
        <v>9.1999999999999998E-2</v>
      </c>
      <c r="Q59" s="11">
        <v>2.4350000000000001</v>
      </c>
      <c r="R59" s="11">
        <v>2.5569999999999999</v>
      </c>
      <c r="S59" s="12">
        <v>1.93</v>
      </c>
      <c r="T59" s="12">
        <v>0</v>
      </c>
      <c r="U59" s="12">
        <v>37.4</v>
      </c>
      <c r="V59" s="12">
        <v>0</v>
      </c>
      <c r="W59" s="10">
        <v>13</v>
      </c>
      <c r="X59" s="11">
        <f>ETF!$G$3*M59+ETF!$G$4</f>
        <v>0.61303595906901343</v>
      </c>
      <c r="Y59" s="11">
        <f>ETF!$G$7*O59+ETF!$G$8</f>
        <v>0.27499416589775227</v>
      </c>
    </row>
    <row r="60" spans="1:25">
      <c r="A60" s="10" t="s">
        <v>174</v>
      </c>
      <c r="B60" s="10" t="s">
        <v>54</v>
      </c>
      <c r="C60" s="11">
        <v>6.0819999999999999</v>
      </c>
      <c r="D60" s="11">
        <v>1E-3</v>
      </c>
      <c r="E60" s="11">
        <v>11.766999999999999</v>
      </c>
      <c r="F60" s="11">
        <v>4.0000000000000001E-3</v>
      </c>
      <c r="G60" s="11">
        <v>17.658000000000001</v>
      </c>
      <c r="H60" s="11">
        <v>2.9000000000000001E-2</v>
      </c>
      <c r="I60" s="11">
        <v>23.696999999999999</v>
      </c>
      <c r="J60" s="11">
        <v>8.3000000000000004E-2</v>
      </c>
      <c r="K60" s="11">
        <v>41.018000000000001</v>
      </c>
      <c r="L60" s="11">
        <v>2.99</v>
      </c>
      <c r="M60" s="11">
        <v>-0.253</v>
      </c>
      <c r="N60" s="11">
        <v>0.03</v>
      </c>
      <c r="O60" s="11">
        <v>2.4E-2</v>
      </c>
      <c r="P60" s="11">
        <v>7.5999999999999998E-2</v>
      </c>
      <c r="Q60" s="11">
        <v>10.807</v>
      </c>
      <c r="R60" s="11">
        <v>2.9009999999999998</v>
      </c>
      <c r="S60" s="12">
        <v>1.85</v>
      </c>
      <c r="T60" s="12">
        <v>0</v>
      </c>
      <c r="U60" s="12">
        <v>37.32</v>
      </c>
      <c r="V60" s="12">
        <v>0</v>
      </c>
      <c r="W60" s="10">
        <v>13</v>
      </c>
      <c r="X60" s="11">
        <f>ETF!$G$3*M60+ETF!$G$4</f>
        <v>0.61916376677369156</v>
      </c>
      <c r="Y60" s="11">
        <f>ETF!$G$7*O60+ETF!$G$8</f>
        <v>0.33511886965842769</v>
      </c>
    </row>
    <row r="61" spans="1:25">
      <c r="A61" s="10" t="s">
        <v>175</v>
      </c>
      <c r="B61" s="10" t="s">
        <v>54</v>
      </c>
      <c r="C61" s="11">
        <v>6.141</v>
      </c>
      <c r="D61" s="11">
        <v>2E-3</v>
      </c>
      <c r="E61" s="11">
        <v>11.862</v>
      </c>
      <c r="F61" s="11">
        <v>3.0000000000000001E-3</v>
      </c>
      <c r="G61" s="11">
        <v>17.812000000000001</v>
      </c>
      <c r="H61" s="11">
        <v>2.1999999999999999E-2</v>
      </c>
      <c r="I61" s="11">
        <v>23.844999999999999</v>
      </c>
      <c r="J61" s="11">
        <v>6.3E-2</v>
      </c>
      <c r="K61" s="11">
        <v>35.786999999999999</v>
      </c>
      <c r="L61" s="11">
        <v>4.0119999999999996</v>
      </c>
      <c r="M61" s="11">
        <v>-0.254</v>
      </c>
      <c r="N61" s="11">
        <v>2.1999999999999999E-2</v>
      </c>
      <c r="O61" s="11">
        <v>-0.02</v>
      </c>
      <c r="P61" s="11">
        <v>6.5000000000000002E-2</v>
      </c>
      <c r="Q61" s="11">
        <v>5.48</v>
      </c>
      <c r="R61" s="11">
        <v>3.8929999999999998</v>
      </c>
      <c r="S61" s="12">
        <v>1.91</v>
      </c>
      <c r="T61" s="12">
        <v>0</v>
      </c>
      <c r="U61" s="12">
        <v>37.42</v>
      </c>
      <c r="V61" s="12">
        <v>0</v>
      </c>
      <c r="W61" s="10">
        <v>13</v>
      </c>
      <c r="X61" s="11">
        <f>ETF!$G$3*M61+ETF!$G$4</f>
        <v>0.61814246548957841</v>
      </c>
      <c r="Y61" s="11">
        <f>ETF!$G$7*O61+ETF!$G$8</f>
        <v>0.29312701306367028</v>
      </c>
    </row>
    <row r="62" spans="1:25">
      <c r="A62" s="10" t="s">
        <v>176</v>
      </c>
      <c r="B62" s="10" t="s">
        <v>54</v>
      </c>
      <c r="C62" s="11">
        <v>6.07</v>
      </c>
      <c r="D62" s="11">
        <v>2E-3</v>
      </c>
      <c r="E62" s="11">
        <v>11.743</v>
      </c>
      <c r="F62" s="11">
        <v>3.0000000000000001E-3</v>
      </c>
      <c r="G62" s="11">
        <v>17.611000000000001</v>
      </c>
      <c r="H62" s="11">
        <v>0.03</v>
      </c>
      <c r="I62" s="11">
        <v>23.635000000000002</v>
      </c>
      <c r="J62" s="11">
        <v>9.9000000000000005E-2</v>
      </c>
      <c r="K62" s="11">
        <v>33.96</v>
      </c>
      <c r="L62" s="11">
        <v>3.47</v>
      </c>
      <c r="M62" s="11">
        <v>-0.26300000000000001</v>
      </c>
      <c r="N62" s="11">
        <v>0.03</v>
      </c>
      <c r="O62" s="11">
        <v>1.0999999999999999E-2</v>
      </c>
      <c r="P62" s="11">
        <v>9.6000000000000002E-2</v>
      </c>
      <c r="Q62" s="11">
        <v>4.0140000000000002</v>
      </c>
      <c r="R62" s="11">
        <v>3.37</v>
      </c>
      <c r="S62" s="12">
        <v>1.84</v>
      </c>
      <c r="T62" s="12">
        <v>0</v>
      </c>
      <c r="U62" s="12">
        <v>37.299999999999997</v>
      </c>
      <c r="V62" s="12">
        <v>0</v>
      </c>
      <c r="W62" s="10">
        <v>13</v>
      </c>
      <c r="X62" s="11">
        <f>ETF!$G$3*M62+ETF!$G$4</f>
        <v>0.60895075393256137</v>
      </c>
      <c r="Y62" s="11">
        <f>ETF!$G$7*O62+ETF!$G$8</f>
        <v>0.32271218475543118</v>
      </c>
    </row>
    <row r="63" spans="1:25">
      <c r="A63" s="10" t="s">
        <v>177</v>
      </c>
      <c r="B63" s="10" t="s">
        <v>54</v>
      </c>
      <c r="C63" s="11">
        <v>6.1509999999999998</v>
      </c>
      <c r="D63" s="11">
        <v>2E-3</v>
      </c>
      <c r="E63" s="11">
        <v>11.875</v>
      </c>
      <c r="F63" s="11">
        <v>4.0000000000000001E-3</v>
      </c>
      <c r="G63" s="11">
        <v>17.834</v>
      </c>
      <c r="H63" s="11">
        <v>0.02</v>
      </c>
      <c r="I63" s="11">
        <v>23.885999999999999</v>
      </c>
      <c r="J63" s="11">
        <v>6.8000000000000005E-2</v>
      </c>
      <c r="K63" s="11">
        <v>43.191000000000003</v>
      </c>
      <c r="L63" s="11">
        <v>2.4369999999999998</v>
      </c>
      <c r="M63" s="11">
        <v>-0.25700000000000001</v>
      </c>
      <c r="N63" s="11">
        <v>2.1999999999999999E-2</v>
      </c>
      <c r="O63" s="11">
        <v>-5.0000000000000001E-3</v>
      </c>
      <c r="P63" s="11">
        <v>6.9000000000000006E-2</v>
      </c>
      <c r="Q63" s="11">
        <v>12.63</v>
      </c>
      <c r="R63" s="11">
        <v>2.3639999999999999</v>
      </c>
      <c r="S63" s="12">
        <v>1.92</v>
      </c>
      <c r="T63" s="12">
        <v>0</v>
      </c>
      <c r="U63" s="12">
        <v>37.43</v>
      </c>
      <c r="V63" s="12">
        <v>0</v>
      </c>
      <c r="W63" s="10">
        <v>13</v>
      </c>
      <c r="X63" s="11">
        <f>ETF!$G$3*M63+ETF!$G$4</f>
        <v>0.6150785616372394</v>
      </c>
      <c r="Y63" s="11">
        <f>ETF!$G$7*O63+ETF!$G$8</f>
        <v>0.30744241872097394</v>
      </c>
    </row>
    <row r="64" spans="1:25">
      <c r="A64" s="10" t="s">
        <v>178</v>
      </c>
      <c r="B64" s="10" t="s">
        <v>54</v>
      </c>
      <c r="C64" s="11">
        <v>6.1369999999999996</v>
      </c>
      <c r="D64" s="11">
        <v>3.0000000000000001E-3</v>
      </c>
      <c r="E64" s="11">
        <v>11.84</v>
      </c>
      <c r="F64" s="11">
        <v>3.0000000000000001E-3</v>
      </c>
      <c r="G64" s="11">
        <v>17.774999999999999</v>
      </c>
      <c r="H64" s="11">
        <v>2.5000000000000001E-2</v>
      </c>
      <c r="I64" s="11">
        <v>23.835999999999999</v>
      </c>
      <c r="J64" s="11">
        <v>0.10299999999999999</v>
      </c>
      <c r="K64" s="11">
        <v>43.186</v>
      </c>
      <c r="L64" s="11">
        <v>2.6819999999999999</v>
      </c>
      <c r="M64" s="11">
        <v>-0.26600000000000001</v>
      </c>
      <c r="N64" s="11">
        <v>2.3E-2</v>
      </c>
      <c r="O64" s="11">
        <v>1.4999999999999999E-2</v>
      </c>
      <c r="P64" s="11">
        <v>0.10199999999999999</v>
      </c>
      <c r="Q64" s="11">
        <v>12.709</v>
      </c>
      <c r="R64" s="11">
        <v>2.6040000000000001</v>
      </c>
      <c r="S64" s="12">
        <v>1.9</v>
      </c>
      <c r="T64" s="12">
        <v>0</v>
      </c>
      <c r="U64" s="12">
        <v>37.4</v>
      </c>
      <c r="V64" s="12">
        <v>0</v>
      </c>
      <c r="W64" s="10">
        <v>13</v>
      </c>
      <c r="X64" s="11">
        <f>ETF!$G$3*M64+ETF!$G$4</f>
        <v>0.60588685008022236</v>
      </c>
      <c r="Y64" s="11">
        <f>ETF!$G$7*O64+ETF!$G$8</f>
        <v>0.32652962626404547</v>
      </c>
    </row>
    <row r="65" spans="1:25">
      <c r="A65" s="10" t="s">
        <v>179</v>
      </c>
      <c r="B65" s="10" t="s">
        <v>54</v>
      </c>
      <c r="C65" s="11">
        <v>6.0949999999999998</v>
      </c>
      <c r="D65" s="11">
        <v>2E-3</v>
      </c>
      <c r="E65" s="11">
        <v>11.79</v>
      </c>
      <c r="F65" s="11">
        <v>2E-3</v>
      </c>
      <c r="G65" s="11">
        <v>17.686</v>
      </c>
      <c r="H65" s="11">
        <v>3.1E-2</v>
      </c>
      <c r="I65" s="11">
        <v>23.754999999999999</v>
      </c>
      <c r="J65" s="11">
        <v>0.109</v>
      </c>
      <c r="K65" s="11">
        <v>42.220999999999997</v>
      </c>
      <c r="L65" s="11">
        <v>3.0739999999999998</v>
      </c>
      <c r="M65" s="11">
        <v>-0.26100000000000001</v>
      </c>
      <c r="N65" s="11">
        <v>3.1E-2</v>
      </c>
      <c r="O65" s="11">
        <v>3.5000000000000003E-2</v>
      </c>
      <c r="P65" s="11">
        <v>0.107</v>
      </c>
      <c r="Q65" s="11">
        <v>11.916</v>
      </c>
      <c r="R65" s="11">
        <v>2.9860000000000002</v>
      </c>
      <c r="S65" s="12">
        <v>1.86</v>
      </c>
      <c r="T65" s="12">
        <v>0</v>
      </c>
      <c r="U65" s="12">
        <v>37.35</v>
      </c>
      <c r="V65" s="12">
        <v>0</v>
      </c>
      <c r="W65" s="10">
        <v>13</v>
      </c>
      <c r="X65" s="11">
        <f>ETF!$G$3*M65+ETF!$G$4</f>
        <v>0.61099335650078745</v>
      </c>
      <c r="Y65" s="11">
        <f>ETF!$G$7*O65+ETF!$G$8</f>
        <v>0.34561683380711705</v>
      </c>
    </row>
    <row r="66" spans="1:25">
      <c r="A66" s="10" t="s">
        <v>180</v>
      </c>
      <c r="B66" s="10" t="s">
        <v>54</v>
      </c>
      <c r="C66" s="11">
        <v>6.1559999999999997</v>
      </c>
      <c r="D66" s="11">
        <v>2E-3</v>
      </c>
      <c r="E66" s="11">
        <v>11.875999999999999</v>
      </c>
      <c r="F66" s="11">
        <v>4.0000000000000001E-3</v>
      </c>
      <c r="G66" s="11">
        <v>17.834</v>
      </c>
      <c r="H66" s="11">
        <v>1.9E-2</v>
      </c>
      <c r="I66" s="11">
        <v>23.911999999999999</v>
      </c>
      <c r="J66" s="11">
        <v>9.0999999999999998E-2</v>
      </c>
      <c r="K66" s="11">
        <v>41.232999999999997</v>
      </c>
      <c r="L66" s="11">
        <v>2.194</v>
      </c>
      <c r="M66" s="11">
        <v>-0.26200000000000001</v>
      </c>
      <c r="N66" s="11">
        <v>0.02</v>
      </c>
      <c r="O66" s="11">
        <v>1.7999999999999999E-2</v>
      </c>
      <c r="P66" s="11">
        <v>9.0999999999999998E-2</v>
      </c>
      <c r="Q66" s="11">
        <v>10.722</v>
      </c>
      <c r="R66" s="11">
        <v>2.13</v>
      </c>
      <c r="S66" s="12">
        <v>1.92</v>
      </c>
      <c r="T66" s="12">
        <v>0</v>
      </c>
      <c r="U66" s="12">
        <v>37.44</v>
      </c>
      <c r="V66" s="12">
        <v>0</v>
      </c>
      <c r="W66" s="10">
        <v>13</v>
      </c>
      <c r="X66" s="11">
        <f>ETF!$G$3*M66+ETF!$G$4</f>
        <v>0.60997205521667441</v>
      </c>
      <c r="Y66" s="11">
        <f>ETF!$G$7*O66+ETF!$G$8</f>
        <v>0.32939270739550619</v>
      </c>
    </row>
    <row r="67" spans="1:25">
      <c r="A67" s="10" t="s">
        <v>181</v>
      </c>
      <c r="B67" s="10" t="s">
        <v>54</v>
      </c>
      <c r="C67" s="11">
        <v>6.0819999999999999</v>
      </c>
      <c r="D67" s="11">
        <v>3.0000000000000001E-3</v>
      </c>
      <c r="E67" s="11">
        <v>11.811</v>
      </c>
      <c r="F67" s="11">
        <v>3.0000000000000001E-3</v>
      </c>
      <c r="G67" s="11">
        <v>17.702000000000002</v>
      </c>
      <c r="H67" s="11">
        <v>2.7E-2</v>
      </c>
      <c r="I67" s="11">
        <v>23.702000000000002</v>
      </c>
      <c r="J67" s="11">
        <v>0.1</v>
      </c>
      <c r="K67" s="11">
        <v>37.494999999999997</v>
      </c>
      <c r="L67" s="11">
        <v>3.012</v>
      </c>
      <c r="M67" s="11">
        <v>-0.252</v>
      </c>
      <c r="N67" s="11">
        <v>2.5000000000000001E-2</v>
      </c>
      <c r="O67" s="11">
        <v>-5.7000000000000002E-2</v>
      </c>
      <c r="P67" s="11">
        <v>9.6000000000000002E-2</v>
      </c>
      <c r="Q67" s="11">
        <v>7.3019999999999996</v>
      </c>
      <c r="R67" s="11">
        <v>2.9249999999999998</v>
      </c>
      <c r="S67" s="12">
        <v>1.85</v>
      </c>
      <c r="T67" s="12">
        <v>0</v>
      </c>
      <c r="U67" s="12">
        <v>37.369999999999997</v>
      </c>
      <c r="V67" s="12">
        <v>0</v>
      </c>
      <c r="W67" s="10">
        <v>13</v>
      </c>
      <c r="X67" s="11">
        <f>ETF!$G$3*M67+ETF!$G$4</f>
        <v>0.62018506805780449</v>
      </c>
      <c r="Y67" s="11">
        <f>ETF!$G$7*O67+ETF!$G$8</f>
        <v>0.25781567910898789</v>
      </c>
    </row>
    <row r="68" spans="1:25">
      <c r="A68" s="10" t="s">
        <v>182</v>
      </c>
      <c r="B68" s="10" t="s">
        <v>54</v>
      </c>
      <c r="C68" s="11">
        <v>6.12</v>
      </c>
      <c r="D68" s="11">
        <v>2E-3</v>
      </c>
      <c r="E68" s="11">
        <v>11.834</v>
      </c>
      <c r="F68" s="11">
        <v>3.0000000000000001E-3</v>
      </c>
      <c r="G68" s="11">
        <v>17.753</v>
      </c>
      <c r="H68" s="11">
        <v>2.1999999999999999E-2</v>
      </c>
      <c r="I68" s="11">
        <v>23.786000000000001</v>
      </c>
      <c r="J68" s="11">
        <v>0.11799999999999999</v>
      </c>
      <c r="K68" s="11">
        <v>37.466000000000001</v>
      </c>
      <c r="L68" s="11">
        <v>3.7559999999999998</v>
      </c>
      <c r="M68" s="11">
        <v>-0.26400000000000001</v>
      </c>
      <c r="N68" s="11">
        <v>2.1000000000000001E-2</v>
      </c>
      <c r="O68" s="11">
        <v>-2.1000000000000001E-2</v>
      </c>
      <c r="P68" s="11">
        <v>0.11600000000000001</v>
      </c>
      <c r="Q68" s="11">
        <v>7.1859999999999999</v>
      </c>
      <c r="R68" s="11">
        <v>3.645</v>
      </c>
      <c r="S68" s="12">
        <v>1.89</v>
      </c>
      <c r="T68" s="12">
        <v>0</v>
      </c>
      <c r="U68" s="12">
        <v>37.39</v>
      </c>
      <c r="V68" s="12">
        <v>0</v>
      </c>
      <c r="W68" s="10">
        <v>13</v>
      </c>
      <c r="X68" s="11">
        <f>ETF!$G$3*M68+ETF!$G$4</f>
        <v>0.60792945264844844</v>
      </c>
      <c r="Y68" s="11">
        <f>ETF!$G$7*O68+ETF!$G$8</f>
        <v>0.29217265268651665</v>
      </c>
    </row>
    <row r="69" spans="1:25">
      <c r="A69" s="10" t="s">
        <v>183</v>
      </c>
      <c r="B69" s="10" t="s">
        <v>54</v>
      </c>
      <c r="C69" s="11">
        <v>6.1429999999999998</v>
      </c>
      <c r="D69" s="11">
        <v>2E-3</v>
      </c>
      <c r="E69" s="11">
        <v>11.86</v>
      </c>
      <c r="F69" s="11">
        <v>3.0000000000000001E-3</v>
      </c>
      <c r="G69" s="11">
        <v>17.811</v>
      </c>
      <c r="H69" s="11">
        <v>2.7E-2</v>
      </c>
      <c r="I69" s="11">
        <v>23.834</v>
      </c>
      <c r="J69" s="11">
        <v>0.129</v>
      </c>
      <c r="K69" s="11">
        <v>39.81</v>
      </c>
      <c r="L69" s="11">
        <v>3.07</v>
      </c>
      <c r="M69" s="11">
        <v>-0.255</v>
      </c>
      <c r="N69" s="11">
        <v>2.8000000000000001E-2</v>
      </c>
      <c r="O69" s="11">
        <v>-2.5999999999999999E-2</v>
      </c>
      <c r="P69" s="11">
        <v>0.127</v>
      </c>
      <c r="Q69" s="11">
        <v>9.3870000000000005</v>
      </c>
      <c r="R69" s="11">
        <v>2.9790000000000001</v>
      </c>
      <c r="S69" s="12">
        <v>1.91</v>
      </c>
      <c r="T69" s="12">
        <v>0</v>
      </c>
      <c r="U69" s="12">
        <v>37.42</v>
      </c>
      <c r="V69" s="12">
        <v>0</v>
      </c>
      <c r="W69" s="10">
        <v>13</v>
      </c>
      <c r="X69" s="11">
        <f>ETF!$G$3*M69+ETF!$G$4</f>
        <v>0.61712116420546548</v>
      </c>
      <c r="Y69" s="11">
        <f>ETF!$G$7*O69+ETF!$G$8</f>
        <v>0.28740085080074879</v>
      </c>
    </row>
    <row r="70" spans="1:25">
      <c r="A70" s="10" t="s">
        <v>184</v>
      </c>
      <c r="B70" s="10" t="s">
        <v>54</v>
      </c>
      <c r="C70" s="11">
        <v>6.1379999999999999</v>
      </c>
      <c r="D70" s="11">
        <v>2E-3</v>
      </c>
      <c r="E70" s="11">
        <v>11.845000000000001</v>
      </c>
      <c r="F70" s="11">
        <v>2E-3</v>
      </c>
      <c r="G70" s="11">
        <v>17.8</v>
      </c>
      <c r="H70" s="11">
        <v>2.1999999999999999E-2</v>
      </c>
      <c r="I70" s="11">
        <v>23.853000000000002</v>
      </c>
      <c r="J70" s="11">
        <v>0.11799999999999999</v>
      </c>
      <c r="K70" s="11">
        <v>37.276000000000003</v>
      </c>
      <c r="L70" s="11">
        <v>3.4169999999999998</v>
      </c>
      <c r="M70" s="11">
        <v>-0.247</v>
      </c>
      <c r="N70" s="11">
        <v>2.1999999999999999E-2</v>
      </c>
      <c r="O70" s="11">
        <v>2.3E-2</v>
      </c>
      <c r="P70" s="11">
        <v>0.114</v>
      </c>
      <c r="Q70" s="11">
        <v>6.9619999999999997</v>
      </c>
      <c r="R70" s="11">
        <v>3.3170000000000002</v>
      </c>
      <c r="S70" s="12">
        <v>1.91</v>
      </c>
      <c r="T70" s="12">
        <v>0</v>
      </c>
      <c r="U70" s="12">
        <v>37.4</v>
      </c>
      <c r="V70" s="12">
        <v>0</v>
      </c>
      <c r="W70" s="10">
        <v>13</v>
      </c>
      <c r="X70" s="11">
        <f>ETF!$G$3*M70+ETF!$G$4</f>
        <v>0.62529157447836958</v>
      </c>
      <c r="Y70" s="11">
        <f>ETF!$G$7*O70+ETF!$G$8</f>
        <v>0.33416450928127411</v>
      </c>
    </row>
    <row r="71" spans="1:25">
      <c r="A71" s="10" t="s">
        <v>185</v>
      </c>
      <c r="B71" s="10" t="s">
        <v>54</v>
      </c>
      <c r="C71" s="11">
        <v>6.149</v>
      </c>
      <c r="D71" s="11">
        <v>2E-3</v>
      </c>
      <c r="E71" s="11">
        <v>11.833</v>
      </c>
      <c r="F71" s="11">
        <v>3.0000000000000001E-3</v>
      </c>
      <c r="G71" s="11">
        <v>17.779</v>
      </c>
      <c r="H71" s="11">
        <v>0.02</v>
      </c>
      <c r="I71" s="11">
        <v>23.756</v>
      </c>
      <c r="J71" s="11">
        <v>0.14799999999999999</v>
      </c>
      <c r="K71" s="11">
        <v>37.11</v>
      </c>
      <c r="L71" s="11">
        <v>2.96</v>
      </c>
      <c r="M71" s="11">
        <v>-0.26600000000000001</v>
      </c>
      <c r="N71" s="11">
        <v>0.02</v>
      </c>
      <c r="O71" s="11">
        <v>-4.8000000000000001E-2</v>
      </c>
      <c r="P71" s="11">
        <v>0.14299999999999999</v>
      </c>
      <c r="Q71" s="11">
        <v>6.8129999999999997</v>
      </c>
      <c r="R71" s="11">
        <v>2.8730000000000002</v>
      </c>
      <c r="S71" s="12">
        <v>1.92</v>
      </c>
      <c r="T71" s="12">
        <v>0</v>
      </c>
      <c r="U71" s="12">
        <v>37.39</v>
      </c>
      <c r="V71" s="12">
        <v>0</v>
      </c>
      <c r="W71" s="10">
        <v>13</v>
      </c>
      <c r="X71" s="11">
        <f>ETF!$G$3*M71+ETF!$G$4</f>
        <v>0.60588685008022236</v>
      </c>
      <c r="Y71" s="11">
        <f>ETF!$G$7*O71+ETF!$G$8</f>
        <v>0.26640492250337006</v>
      </c>
    </row>
    <row r="72" spans="1:25">
      <c r="A72" s="10" t="s">
        <v>186</v>
      </c>
      <c r="B72" s="10" t="s">
        <v>54</v>
      </c>
      <c r="C72" s="11">
        <v>6.15</v>
      </c>
      <c r="D72" s="11">
        <v>2E-3</v>
      </c>
      <c r="E72" s="11">
        <v>11.882999999999999</v>
      </c>
      <c r="F72" s="11">
        <v>3.0000000000000001E-3</v>
      </c>
      <c r="G72" s="11">
        <v>17.841999999999999</v>
      </c>
      <c r="H72" s="11">
        <v>3.2000000000000001E-2</v>
      </c>
      <c r="I72" s="11">
        <v>23.917999999999999</v>
      </c>
      <c r="J72" s="11">
        <v>8.3000000000000004E-2</v>
      </c>
      <c r="K72" s="11">
        <v>37.389000000000003</v>
      </c>
      <c r="L72" s="11">
        <v>3.048</v>
      </c>
      <c r="M72" s="11">
        <v>-0.255</v>
      </c>
      <c r="N72" s="11">
        <v>3.1E-2</v>
      </c>
      <c r="O72" s="11">
        <v>0.01</v>
      </c>
      <c r="P72" s="11">
        <v>0.08</v>
      </c>
      <c r="Q72" s="11">
        <v>6.984</v>
      </c>
      <c r="R72" s="11">
        <v>2.9590000000000001</v>
      </c>
      <c r="S72" s="12">
        <v>1.92</v>
      </c>
      <c r="T72" s="12">
        <v>0</v>
      </c>
      <c r="U72" s="12">
        <v>37.44</v>
      </c>
      <c r="V72" s="12">
        <v>0</v>
      </c>
      <c r="W72" s="10">
        <v>13</v>
      </c>
      <c r="X72" s="11">
        <f>ETF!$G$3*M72+ETF!$G$4</f>
        <v>0.61712116420546548</v>
      </c>
      <c r="Y72" s="11">
        <f>ETF!$G$7*O72+ETF!$G$8</f>
        <v>0.3217578243782776</v>
      </c>
    </row>
    <row r="73" spans="1:25">
      <c r="A73" s="10" t="s">
        <v>187</v>
      </c>
      <c r="B73" s="10" t="s">
        <v>54</v>
      </c>
      <c r="C73" s="11">
        <v>6.0389999999999997</v>
      </c>
      <c r="D73" s="11">
        <v>2E-3</v>
      </c>
      <c r="E73" s="11">
        <v>11.73</v>
      </c>
      <c r="F73" s="11">
        <v>4.0000000000000001E-3</v>
      </c>
      <c r="G73" s="11">
        <v>17.558</v>
      </c>
      <c r="H73" s="11">
        <v>4.1000000000000002E-2</v>
      </c>
      <c r="I73" s="11">
        <v>23.584</v>
      </c>
      <c r="J73" s="11">
        <v>0.13</v>
      </c>
      <c r="K73" s="11">
        <v>37.604999999999997</v>
      </c>
      <c r="L73" s="11">
        <v>3.0659999999999998</v>
      </c>
      <c r="M73" s="11">
        <v>-0.27100000000000002</v>
      </c>
      <c r="N73" s="11">
        <v>4.2000000000000003E-2</v>
      </c>
      <c r="O73" s="11">
        <v>-1.2999999999999999E-2</v>
      </c>
      <c r="P73" s="11">
        <v>0.13100000000000001</v>
      </c>
      <c r="Q73" s="11">
        <v>7.6109999999999998</v>
      </c>
      <c r="R73" s="11">
        <v>2.9740000000000002</v>
      </c>
      <c r="S73" s="12">
        <v>1.8</v>
      </c>
      <c r="T73" s="12">
        <v>0</v>
      </c>
      <c r="U73" s="12">
        <v>37.28</v>
      </c>
      <c r="V73" s="12">
        <v>0</v>
      </c>
      <c r="W73" s="10">
        <v>13</v>
      </c>
      <c r="X73" s="11">
        <f>ETF!$G$3*M73+ETF!$G$4</f>
        <v>0.60078034365965727</v>
      </c>
      <c r="Y73" s="11">
        <f>ETF!$G$7*O73+ETF!$G$8</f>
        <v>0.2998075357037453</v>
      </c>
    </row>
    <row r="74" spans="1:25">
      <c r="A74" s="10" t="s">
        <v>188</v>
      </c>
      <c r="B74" s="10" t="s">
        <v>54</v>
      </c>
      <c r="C74" s="11">
        <v>6.0979999999999999</v>
      </c>
      <c r="D74" s="11">
        <v>2E-3</v>
      </c>
      <c r="E74" s="11">
        <v>11.801</v>
      </c>
      <c r="F74" s="11">
        <v>2E-3</v>
      </c>
      <c r="G74" s="11">
        <v>17.7</v>
      </c>
      <c r="H74" s="11">
        <v>1.7999999999999999E-2</v>
      </c>
      <c r="I74" s="11">
        <v>23.745999999999999</v>
      </c>
      <c r="J74" s="11">
        <v>8.3000000000000004E-2</v>
      </c>
      <c r="K74" s="11">
        <v>34.651000000000003</v>
      </c>
      <c r="L74" s="11">
        <v>3.05</v>
      </c>
      <c r="M74" s="11">
        <v>-0.26100000000000001</v>
      </c>
      <c r="N74" s="11">
        <v>1.7000000000000001E-2</v>
      </c>
      <c r="O74" s="11">
        <v>4.0000000000000001E-3</v>
      </c>
      <c r="P74" s="11">
        <v>8.2000000000000003E-2</v>
      </c>
      <c r="Q74" s="11">
        <v>4.5410000000000004</v>
      </c>
      <c r="R74" s="11">
        <v>2.9620000000000002</v>
      </c>
      <c r="S74" s="12">
        <v>1.86</v>
      </c>
      <c r="T74" s="12">
        <v>0</v>
      </c>
      <c r="U74" s="12">
        <v>37.36</v>
      </c>
      <c r="V74" s="12">
        <v>0</v>
      </c>
      <c r="W74" s="10">
        <v>13</v>
      </c>
      <c r="X74" s="11">
        <f>ETF!$G$3*M74+ETF!$G$4</f>
        <v>0.61099335650078745</v>
      </c>
      <c r="Y74" s="11">
        <f>ETF!$G$7*O74+ETF!$G$8</f>
        <v>0.3160316621153561</v>
      </c>
    </row>
    <row r="75" spans="1:25">
      <c r="A75" s="10" t="s">
        <v>189</v>
      </c>
      <c r="B75" s="10" t="s">
        <v>54</v>
      </c>
      <c r="C75" s="11">
        <v>6.1369999999999996</v>
      </c>
      <c r="D75" s="11">
        <v>1E-3</v>
      </c>
      <c r="E75" s="11">
        <v>11.86</v>
      </c>
      <c r="F75" s="11">
        <v>4.0000000000000001E-3</v>
      </c>
      <c r="G75" s="11">
        <v>17.792000000000002</v>
      </c>
      <c r="H75" s="11">
        <v>2.7E-2</v>
      </c>
      <c r="I75" s="11">
        <v>23.853999999999999</v>
      </c>
      <c r="J75" s="11">
        <v>7.1999999999999995E-2</v>
      </c>
      <c r="K75" s="11">
        <v>36.771999999999998</v>
      </c>
      <c r="L75" s="11">
        <v>2.6930000000000001</v>
      </c>
      <c r="M75" s="11">
        <v>-0.26700000000000002</v>
      </c>
      <c r="N75" s="11">
        <v>2.5999999999999999E-2</v>
      </c>
      <c r="O75" s="11">
        <v>-6.0000000000000001E-3</v>
      </c>
      <c r="P75" s="11">
        <v>6.9000000000000006E-2</v>
      </c>
      <c r="Q75" s="11">
        <v>6.4459999999999997</v>
      </c>
      <c r="R75" s="11">
        <v>2.6139999999999999</v>
      </c>
      <c r="S75" s="12">
        <v>1.9</v>
      </c>
      <c r="T75" s="12">
        <v>0</v>
      </c>
      <c r="U75" s="12">
        <v>37.42</v>
      </c>
      <c r="V75" s="12">
        <v>0</v>
      </c>
      <c r="W75" s="10">
        <v>13</v>
      </c>
      <c r="X75" s="11">
        <f>ETF!$G$3*M75+ETF!$G$4</f>
        <v>0.60486554879610943</v>
      </c>
      <c r="Y75" s="11">
        <f>ETF!$G$7*O75+ETF!$G$8</f>
        <v>0.30648805834382037</v>
      </c>
    </row>
    <row r="76" spans="1:25">
      <c r="A76" s="10" t="s">
        <v>190</v>
      </c>
      <c r="B76" s="10" t="s">
        <v>54</v>
      </c>
      <c r="C76" s="11">
        <v>6.1050000000000004</v>
      </c>
      <c r="D76" s="11">
        <v>1E-3</v>
      </c>
      <c r="E76" s="11">
        <v>11.817</v>
      </c>
      <c r="F76" s="11">
        <v>3.0000000000000001E-3</v>
      </c>
      <c r="G76" s="11">
        <v>17.725999999999999</v>
      </c>
      <c r="H76" s="11">
        <v>2.3E-2</v>
      </c>
      <c r="I76" s="11">
        <v>23.766999999999999</v>
      </c>
      <c r="J76" s="11">
        <v>8.4000000000000005E-2</v>
      </c>
      <c r="K76" s="11">
        <v>38.89</v>
      </c>
      <c r="L76" s="11">
        <v>2.0960000000000001</v>
      </c>
      <c r="M76" s="11">
        <v>-0.25800000000000001</v>
      </c>
      <c r="N76" s="11">
        <v>2.1999999999999999E-2</v>
      </c>
      <c r="O76" s="11">
        <v>-5.0000000000000001E-3</v>
      </c>
      <c r="P76" s="11">
        <v>8.3000000000000004E-2</v>
      </c>
      <c r="Q76" s="11">
        <v>8.6180000000000003</v>
      </c>
      <c r="R76" s="11">
        <v>2.0339999999999998</v>
      </c>
      <c r="S76" s="12">
        <v>1.87</v>
      </c>
      <c r="T76" s="12">
        <v>0</v>
      </c>
      <c r="U76" s="12">
        <v>37.369999999999997</v>
      </c>
      <c r="V76" s="12">
        <v>0</v>
      </c>
      <c r="W76" s="10">
        <v>13</v>
      </c>
      <c r="X76" s="11">
        <f>ETF!$G$3*M76+ETF!$G$4</f>
        <v>0.61405726035312647</v>
      </c>
      <c r="Y76" s="11">
        <f>ETF!$G$7*O76+ETF!$G$8</f>
        <v>0.30744241872097394</v>
      </c>
    </row>
    <row r="77" spans="1:25">
      <c r="A77" s="10" t="s">
        <v>191</v>
      </c>
      <c r="B77" s="10" t="s">
        <v>54</v>
      </c>
      <c r="C77" s="11">
        <v>6.1449999999999996</v>
      </c>
      <c r="D77" s="11">
        <v>2E-3</v>
      </c>
      <c r="E77" s="11">
        <v>11.819000000000001</v>
      </c>
      <c r="F77" s="11">
        <v>4.0000000000000001E-3</v>
      </c>
      <c r="G77" s="11">
        <v>17.783999999999999</v>
      </c>
      <c r="H77" s="11">
        <v>2.4E-2</v>
      </c>
      <c r="I77" s="11">
        <v>23.728000000000002</v>
      </c>
      <c r="J77" s="11">
        <v>0.10100000000000001</v>
      </c>
      <c r="K77" s="11">
        <v>35.200000000000003</v>
      </c>
      <c r="L77" s="11">
        <v>3.1520000000000001</v>
      </c>
      <c r="M77" s="11">
        <v>-0.24399999999999999</v>
      </c>
      <c r="N77" s="11">
        <v>2.5999999999999999E-2</v>
      </c>
      <c r="O77" s="11">
        <v>-4.8000000000000001E-2</v>
      </c>
      <c r="P77" s="11">
        <v>0.10100000000000001</v>
      </c>
      <c r="Q77" s="11">
        <v>4.9889999999999999</v>
      </c>
      <c r="R77" s="11">
        <v>3.0630000000000002</v>
      </c>
      <c r="S77" s="12">
        <v>1.91</v>
      </c>
      <c r="T77" s="12">
        <v>0</v>
      </c>
      <c r="U77" s="12">
        <v>37.380000000000003</v>
      </c>
      <c r="V77" s="12">
        <v>0</v>
      </c>
      <c r="W77" s="10">
        <v>13</v>
      </c>
      <c r="X77" s="11">
        <f>ETF!$G$3*M77+ETF!$G$4</f>
        <v>0.62835547833070859</v>
      </c>
      <c r="Y77" s="11">
        <f>ETF!$G$7*O77+ETF!$G$8</f>
        <v>0.26640492250337006</v>
      </c>
    </row>
    <row r="78" spans="1:25">
      <c r="A78" s="10" t="s">
        <v>192</v>
      </c>
      <c r="B78" s="10" t="s">
        <v>54</v>
      </c>
      <c r="C78" s="11">
        <v>6.1639999999999997</v>
      </c>
      <c r="D78" s="11">
        <v>2E-3</v>
      </c>
      <c r="E78" s="11">
        <v>11.846</v>
      </c>
      <c r="F78" s="11">
        <v>3.0000000000000001E-3</v>
      </c>
      <c r="G78" s="11">
        <v>17.824000000000002</v>
      </c>
      <c r="H78" s="11">
        <v>1.7000000000000001E-2</v>
      </c>
      <c r="I78" s="11">
        <v>23.808</v>
      </c>
      <c r="J78" s="11">
        <v>0.122</v>
      </c>
      <c r="K78" s="11">
        <v>37.584000000000003</v>
      </c>
      <c r="L78" s="11">
        <v>3.5550000000000002</v>
      </c>
      <c r="M78" s="11">
        <v>-0.25</v>
      </c>
      <c r="N78" s="11">
        <v>1.7999999999999999E-2</v>
      </c>
      <c r="O78" s="11">
        <v>-2.4E-2</v>
      </c>
      <c r="P78" s="11">
        <v>0.11700000000000001</v>
      </c>
      <c r="Q78" s="11">
        <v>7.2309999999999999</v>
      </c>
      <c r="R78" s="11">
        <v>3.45</v>
      </c>
      <c r="S78" s="12">
        <v>1.93</v>
      </c>
      <c r="T78" s="12">
        <v>0</v>
      </c>
      <c r="U78" s="12">
        <v>37.4</v>
      </c>
      <c r="V78" s="12">
        <v>0</v>
      </c>
      <c r="W78" s="10">
        <v>13</v>
      </c>
      <c r="X78" s="11">
        <f>ETF!$G$3*M78+ETF!$G$4</f>
        <v>0.62222767062603057</v>
      </c>
      <c r="Y78" s="11">
        <f>ETF!$G$7*O78+ETF!$G$8</f>
        <v>0.28930957155505593</v>
      </c>
    </row>
    <row r="79" spans="1:25">
      <c r="A79" s="10" t="s">
        <v>193</v>
      </c>
      <c r="B79" s="10" t="s">
        <v>54</v>
      </c>
      <c r="C79" s="11">
        <v>6.1630000000000003</v>
      </c>
      <c r="D79" s="11">
        <v>2E-3</v>
      </c>
      <c r="E79" s="11">
        <v>11.878</v>
      </c>
      <c r="F79" s="11">
        <v>2E-3</v>
      </c>
      <c r="G79" s="11">
        <v>17.846</v>
      </c>
      <c r="H79" s="11">
        <v>3.3000000000000002E-2</v>
      </c>
      <c r="I79" s="11">
        <v>23.835999999999999</v>
      </c>
      <c r="J79" s="11">
        <v>6.7000000000000004E-2</v>
      </c>
      <c r="K79" s="11">
        <v>36.585000000000001</v>
      </c>
      <c r="L79" s="11">
        <v>4.8360000000000003</v>
      </c>
      <c r="M79" s="11">
        <v>-0.25800000000000001</v>
      </c>
      <c r="N79" s="11">
        <v>3.2000000000000001E-2</v>
      </c>
      <c r="O79" s="11">
        <v>-5.8999999999999997E-2</v>
      </c>
      <c r="P79" s="11">
        <v>6.7000000000000004E-2</v>
      </c>
      <c r="Q79" s="11">
        <v>6.2</v>
      </c>
      <c r="R79" s="11">
        <v>4.6920000000000002</v>
      </c>
      <c r="S79" s="12">
        <v>1.93</v>
      </c>
      <c r="T79" s="12">
        <v>0</v>
      </c>
      <c r="U79" s="12">
        <v>37.44</v>
      </c>
      <c r="V79" s="12">
        <v>0</v>
      </c>
      <c r="W79" s="10">
        <v>13</v>
      </c>
      <c r="X79" s="11">
        <f>ETF!$G$3*M79+ETF!$G$4</f>
        <v>0.61405726035312647</v>
      </c>
      <c r="Y79" s="11">
        <f>ETF!$G$7*O79+ETF!$G$8</f>
        <v>0.25590695835468075</v>
      </c>
    </row>
    <row r="80" spans="1:25">
      <c r="A80" s="10" t="s">
        <v>194</v>
      </c>
      <c r="B80" s="10" t="s">
        <v>54</v>
      </c>
      <c r="C80" s="11">
        <v>6.1710000000000003</v>
      </c>
      <c r="D80" s="11">
        <v>2E-3</v>
      </c>
      <c r="E80" s="11">
        <v>11.862</v>
      </c>
      <c r="F80" s="11">
        <v>2E-3</v>
      </c>
      <c r="G80" s="11">
        <v>17.847000000000001</v>
      </c>
      <c r="H80" s="11">
        <v>2.1999999999999999E-2</v>
      </c>
      <c r="I80" s="11">
        <v>23.878</v>
      </c>
      <c r="J80" s="11">
        <v>0.12</v>
      </c>
      <c r="K80" s="11">
        <v>37.566000000000003</v>
      </c>
      <c r="L80" s="11">
        <v>1.552</v>
      </c>
      <c r="M80" s="11">
        <v>-0.251</v>
      </c>
      <c r="N80" s="11">
        <v>2.1999999999999999E-2</v>
      </c>
      <c r="O80" s="11">
        <v>1.2E-2</v>
      </c>
      <c r="P80" s="11">
        <v>0.11799999999999999</v>
      </c>
      <c r="Q80" s="11">
        <v>7.1749999999999998</v>
      </c>
      <c r="R80" s="11">
        <v>1.508</v>
      </c>
      <c r="S80" s="12">
        <v>1.94</v>
      </c>
      <c r="T80" s="12">
        <v>0</v>
      </c>
      <c r="U80" s="12">
        <v>37.42</v>
      </c>
      <c r="V80" s="12">
        <v>0</v>
      </c>
      <c r="W80" s="10">
        <v>13</v>
      </c>
      <c r="X80" s="11">
        <f>ETF!$G$3*M80+ETF!$G$4</f>
        <v>0.62120636934191753</v>
      </c>
      <c r="Y80" s="11">
        <f>ETF!$G$7*O80+ETF!$G$8</f>
        <v>0.32366654513258475</v>
      </c>
    </row>
    <row r="81" spans="1:25">
      <c r="A81" s="10" t="s">
        <v>195</v>
      </c>
      <c r="B81" s="10" t="s">
        <v>54</v>
      </c>
      <c r="C81" s="11">
        <v>6.1180000000000003</v>
      </c>
      <c r="D81" s="11">
        <v>2E-3</v>
      </c>
      <c r="E81" s="11">
        <v>11.85</v>
      </c>
      <c r="F81" s="11">
        <v>3.0000000000000001E-3</v>
      </c>
      <c r="G81" s="11">
        <v>17.802</v>
      </c>
      <c r="H81" s="11">
        <v>0.02</v>
      </c>
      <c r="I81" s="11">
        <v>23.835000000000001</v>
      </c>
      <c r="J81" s="11">
        <v>9.1999999999999998E-2</v>
      </c>
      <c r="K81" s="11">
        <v>44.610999999999997</v>
      </c>
      <c r="L81" s="11">
        <v>3.008</v>
      </c>
      <c r="M81" s="11">
        <v>-0.22900000000000001</v>
      </c>
      <c r="N81" s="11">
        <v>0.02</v>
      </c>
      <c r="O81" s="11">
        <v>-6.0000000000000001E-3</v>
      </c>
      <c r="P81" s="11">
        <v>8.8999999999999996E-2</v>
      </c>
      <c r="Q81" s="11">
        <v>14.093</v>
      </c>
      <c r="R81" s="11">
        <v>2.9209999999999998</v>
      </c>
      <c r="S81" s="12">
        <v>1.88</v>
      </c>
      <c r="T81" s="12">
        <v>0</v>
      </c>
      <c r="U81" s="12">
        <v>37.409999999999997</v>
      </c>
      <c r="V81" s="12">
        <v>0</v>
      </c>
      <c r="W81" s="10">
        <v>13</v>
      </c>
      <c r="X81" s="11">
        <f>ETF!$G$3*M81+ETF!$G$4</f>
        <v>0.64367499759240365</v>
      </c>
      <c r="Y81" s="11">
        <f>ETF!$G$7*O81+ETF!$G$8</f>
        <v>0.30648805834382037</v>
      </c>
    </row>
    <row r="82" spans="1:25">
      <c r="A82" s="10" t="s">
        <v>196</v>
      </c>
      <c r="B82" s="10" t="s">
        <v>54</v>
      </c>
      <c r="C82" s="11">
        <v>6.157</v>
      </c>
      <c r="D82" s="11">
        <v>2E-3</v>
      </c>
      <c r="E82" s="11">
        <v>11.863</v>
      </c>
      <c r="F82" s="11">
        <v>2E-3</v>
      </c>
      <c r="G82" s="11">
        <v>17.832000000000001</v>
      </c>
      <c r="H82" s="11">
        <v>2.1000000000000001E-2</v>
      </c>
      <c r="I82" s="11">
        <v>23.782</v>
      </c>
      <c r="J82" s="11">
        <v>9.4E-2</v>
      </c>
      <c r="K82" s="11">
        <v>37.223999999999997</v>
      </c>
      <c r="L82" s="11">
        <v>3.4649999999999999</v>
      </c>
      <c r="M82" s="11">
        <v>-0.252</v>
      </c>
      <c r="N82" s="11">
        <v>0.02</v>
      </c>
      <c r="O82" s="11">
        <v>-8.2000000000000003E-2</v>
      </c>
      <c r="P82" s="11">
        <v>9.1999999999999998E-2</v>
      </c>
      <c r="Q82" s="11">
        <v>6.8559999999999999</v>
      </c>
      <c r="R82" s="11">
        <v>3.363</v>
      </c>
      <c r="S82" s="12">
        <v>1.93</v>
      </c>
      <c r="T82" s="12">
        <v>0</v>
      </c>
      <c r="U82" s="12">
        <v>37.42</v>
      </c>
      <c r="V82" s="12">
        <v>0</v>
      </c>
      <c r="W82" s="10">
        <v>13</v>
      </c>
      <c r="X82" s="11">
        <f>ETF!$G$3*M82+ETF!$G$4</f>
        <v>0.62018506805780449</v>
      </c>
      <c r="Y82" s="11">
        <f>ETF!$G$7*O82+ETF!$G$8</f>
        <v>0.23395666968014844</v>
      </c>
    </row>
    <row r="83" spans="1:25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2"/>
      <c r="T83" s="12"/>
      <c r="U83" s="12"/>
      <c r="V83" s="12"/>
      <c r="W83" s="10"/>
      <c r="X83" s="11"/>
      <c r="Y83" s="11"/>
    </row>
    <row r="84" spans="1:25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2"/>
      <c r="T84" s="12"/>
      <c r="U84" s="12"/>
      <c r="V84" s="12"/>
      <c r="W84" s="10"/>
      <c r="X84" s="11"/>
      <c r="Y84" s="11"/>
    </row>
    <row r="85" spans="1:25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2"/>
      <c r="T85" s="12"/>
      <c r="U85" s="12"/>
      <c r="V85" s="12"/>
      <c r="W85" s="10"/>
      <c r="X85" s="11"/>
      <c r="Y85" s="11"/>
    </row>
    <row r="86" spans="1:25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2"/>
      <c r="T86" s="12"/>
      <c r="U86" s="12"/>
      <c r="V86" s="12"/>
      <c r="W86" s="10"/>
      <c r="X86" s="11"/>
      <c r="Y86" s="11"/>
    </row>
    <row r="87" spans="1:25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2"/>
      <c r="T87" s="12"/>
      <c r="U87" s="12"/>
      <c r="V87" s="12"/>
      <c r="W87" s="10"/>
      <c r="X87" s="11"/>
      <c r="Y87" s="11"/>
    </row>
    <row r="88" spans="1:25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2"/>
      <c r="T88" s="12"/>
      <c r="U88" s="12"/>
      <c r="V88" s="12"/>
      <c r="W88" s="10"/>
      <c r="X88" s="11"/>
      <c r="Y88" s="11"/>
    </row>
    <row r="89" spans="1:25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2"/>
      <c r="T89" s="12"/>
      <c r="U89" s="12"/>
      <c r="V89" s="12"/>
      <c r="W89" s="10"/>
      <c r="X89" s="11"/>
      <c r="Y89" s="11"/>
    </row>
    <row r="90" spans="1:25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2"/>
      <c r="T90" s="12"/>
      <c r="U90" s="12"/>
      <c r="V90" s="12"/>
      <c r="W90" s="10"/>
      <c r="X90" s="11"/>
      <c r="Y90" s="11"/>
    </row>
    <row r="91" spans="1: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2"/>
      <c r="T91" s="12"/>
      <c r="U91" s="12"/>
      <c r="V91" s="12"/>
      <c r="W91" s="10"/>
      <c r="X91" s="11"/>
      <c r="Y91" s="11"/>
    </row>
    <row r="92" spans="1: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2"/>
      <c r="T92" s="12"/>
      <c r="U92" s="12"/>
      <c r="V92" s="12"/>
      <c r="W92" s="10"/>
      <c r="X92" s="11"/>
      <c r="Y92" s="11"/>
    </row>
    <row r="93" spans="1: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2"/>
      <c r="T93" s="12"/>
      <c r="U93" s="12"/>
      <c r="V93" s="12"/>
      <c r="W93" s="10"/>
      <c r="X93" s="11"/>
      <c r="Y93" s="11"/>
    </row>
    <row r="94" spans="1: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2"/>
      <c r="T94" s="12"/>
      <c r="U94" s="12"/>
      <c r="V94" s="12"/>
      <c r="W94" s="10"/>
      <c r="X94" s="11"/>
      <c r="Y94" s="11"/>
    </row>
    <row r="95" spans="1: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2"/>
      <c r="T95" s="12"/>
      <c r="U95" s="12"/>
      <c r="V95" s="12"/>
      <c r="W95" s="10"/>
      <c r="X95" s="11"/>
      <c r="Y95" s="11"/>
    </row>
    <row r="96" spans="1: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2"/>
      <c r="T96" s="12"/>
      <c r="U96" s="12"/>
      <c r="V96" s="12"/>
      <c r="W96" s="10"/>
      <c r="X96" s="11"/>
      <c r="Y96" s="11"/>
    </row>
    <row r="97" spans="1: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2"/>
      <c r="T97" s="12"/>
      <c r="U97" s="12"/>
      <c r="V97" s="12"/>
      <c r="W97" s="10"/>
      <c r="X97" s="11"/>
      <c r="Y97" s="11"/>
    </row>
    <row r="98" spans="1: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2"/>
      <c r="T98" s="12"/>
      <c r="U98" s="12"/>
      <c r="V98" s="12"/>
      <c r="W98" s="10"/>
      <c r="X98" s="11"/>
      <c r="Y98" s="11"/>
    </row>
    <row r="99" spans="1: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2"/>
      <c r="T99" s="12"/>
      <c r="U99" s="12"/>
      <c r="V99" s="12"/>
      <c r="W99" s="10"/>
      <c r="X99" s="11"/>
      <c r="Y99" s="11"/>
    </row>
    <row r="100" spans="1: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2"/>
      <c r="T100" s="12"/>
      <c r="U100" s="12"/>
      <c r="V100" s="12"/>
      <c r="W100" s="10"/>
      <c r="X100" s="11"/>
      <c r="Y100" s="11"/>
    </row>
    <row r="101" spans="1: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2"/>
      <c r="T101" s="12"/>
      <c r="U101" s="12"/>
      <c r="V101" s="12"/>
      <c r="W101" s="10"/>
      <c r="X101" s="11"/>
      <c r="Y101" s="11"/>
    </row>
    <row r="102" spans="1: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2"/>
      <c r="T102" s="12"/>
      <c r="U102" s="12"/>
      <c r="V102" s="12"/>
      <c r="W102" s="10"/>
      <c r="X102" s="11"/>
      <c r="Y102" s="11"/>
    </row>
    <row r="103" spans="1: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2"/>
      <c r="T103" s="12"/>
      <c r="U103" s="12"/>
      <c r="V103" s="12"/>
      <c r="W103" s="10"/>
      <c r="X103" s="11"/>
      <c r="Y103" s="11"/>
    </row>
    <row r="104" spans="1: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2"/>
      <c r="T104" s="12"/>
      <c r="U104" s="12"/>
      <c r="V104" s="12"/>
      <c r="W104" s="10"/>
      <c r="X104" s="11"/>
      <c r="Y104" s="11"/>
    </row>
    <row r="105" spans="1: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2"/>
      <c r="T105" s="12"/>
      <c r="U105" s="12"/>
      <c r="V105" s="12"/>
      <c r="W105" s="10"/>
      <c r="X105" s="11"/>
      <c r="Y105" s="11"/>
    </row>
    <row r="106" spans="1: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2"/>
      <c r="T106" s="12"/>
      <c r="U106" s="12"/>
      <c r="V106" s="12"/>
      <c r="W106" s="10"/>
      <c r="X106" s="11"/>
      <c r="Y106" s="11"/>
    </row>
    <row r="107" spans="1: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2"/>
      <c r="T107" s="12"/>
      <c r="U107" s="12"/>
      <c r="V107" s="12"/>
      <c r="W107" s="10"/>
      <c r="X107" s="11"/>
      <c r="Y107" s="11"/>
    </row>
    <row r="108" spans="1: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2"/>
      <c r="T108" s="12"/>
      <c r="U108" s="12"/>
      <c r="V108" s="12"/>
      <c r="W108" s="10"/>
      <c r="X108" s="11"/>
      <c r="Y108" s="11"/>
    </row>
    <row r="111" spans="1:25">
      <c r="M111" s="56"/>
      <c r="O111" s="56"/>
    </row>
    <row r="142" spans="22:25">
      <c r="W142" s="103"/>
      <c r="X142" s="103"/>
      <c r="Y142" s="103"/>
    </row>
    <row r="143" spans="22:25">
      <c r="W143" s="103"/>
      <c r="X143" s="103"/>
    </row>
    <row r="144" spans="22:25">
      <c r="V144" s="103"/>
      <c r="W144" s="103"/>
    </row>
    <row r="145" spans="22:23">
      <c r="V145" s="103"/>
      <c r="W145" s="103"/>
    </row>
    <row r="146" spans="22:23">
      <c r="V146" s="103"/>
      <c r="W146" s="103"/>
    </row>
  </sheetData>
  <phoneticPr fontId="1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B1D8-B9F2-5749-AFAB-A93C8BCADAC2}">
  <dimension ref="A1:O94"/>
  <sheetViews>
    <sheetView workbookViewId="0">
      <pane ySplit="1" topLeftCell="A2" activePane="bottomLeft" state="frozen"/>
      <selection pane="bottomLeft" activeCell="K5" sqref="K5"/>
    </sheetView>
  </sheetViews>
  <sheetFormatPr baseColWidth="10" defaultColWidth="14" defaultRowHeight="16"/>
  <cols>
    <col min="1" max="1" width="20.1640625" bestFit="1" customWidth="1"/>
    <col min="15" max="15" width="21" bestFit="1" customWidth="1"/>
  </cols>
  <sheetData>
    <row r="1" spans="1:15" ht="17" thickBot="1">
      <c r="A1" s="106" t="s">
        <v>0</v>
      </c>
      <c r="B1" s="106" t="s">
        <v>1</v>
      </c>
      <c r="C1" s="107" t="s">
        <v>6</v>
      </c>
      <c r="D1" s="107" t="s">
        <v>12</v>
      </c>
      <c r="E1" s="98"/>
      <c r="F1" s="108" t="s">
        <v>8</v>
      </c>
      <c r="G1" s="108" t="s">
        <v>14</v>
      </c>
      <c r="H1" s="108" t="s">
        <v>62</v>
      </c>
    </row>
    <row r="2" spans="1:15">
      <c r="A2" s="6" t="s">
        <v>65</v>
      </c>
      <c r="B2" s="105" t="s">
        <v>26</v>
      </c>
      <c r="C2" s="9">
        <v>-22.105</v>
      </c>
      <c r="D2" s="9">
        <v>-0.84099999999999997</v>
      </c>
      <c r="F2" s="9">
        <v>-13.167</v>
      </c>
      <c r="G2" s="9">
        <v>-0.26700000000000002</v>
      </c>
      <c r="H2" s="9">
        <f>G2+($K$9-$K$8)</f>
        <v>7.4225688666730516E-2</v>
      </c>
      <c r="J2" s="109" t="s">
        <v>31</v>
      </c>
      <c r="K2" s="110" t="s">
        <v>32</v>
      </c>
      <c r="L2" s="110" t="s">
        <v>56</v>
      </c>
      <c r="M2" s="111" t="s">
        <v>55</v>
      </c>
      <c r="N2" s="110" t="s">
        <v>56</v>
      </c>
      <c r="O2" s="112" t="s">
        <v>63</v>
      </c>
    </row>
    <row r="3" spans="1:15">
      <c r="A3" s="6" t="s">
        <v>67</v>
      </c>
      <c r="B3" s="105" t="s">
        <v>26</v>
      </c>
      <c r="C3" s="9">
        <v>-1.331</v>
      </c>
      <c r="D3" s="9">
        <v>-0.84299999999999997</v>
      </c>
      <c r="F3" s="9">
        <v>-1.4650000000000001</v>
      </c>
      <c r="G3" s="9">
        <v>-0.36299999999999999</v>
      </c>
      <c r="H3" s="9">
        <f t="shared" ref="H3:H23" si="0">G3+($K$9-$K$8)</f>
        <v>-2.1774311333269458E-2</v>
      </c>
      <c r="J3" s="113" t="s">
        <v>26</v>
      </c>
      <c r="K3" s="114">
        <f>INDEX(LINEST(D2:D23,C2:C23,TRUE,TRUE),1,2)</f>
        <v>-0.83265973522632708</v>
      </c>
      <c r="L3" s="114">
        <f>INDEX(LINEST(D2:D23,C2:C23,TRUE,TRUE),2,2)</f>
        <v>1.6579075387787297E-3</v>
      </c>
      <c r="M3" s="115">
        <f>INDEX(LINEST(D2:D23,C2:C23,TRUE,TRUE),1,1)</f>
        <v>9.7097265756153922E-5</v>
      </c>
      <c r="N3" s="114">
        <f>INDEX(LINEST(D2:D23,C2:C23,TRUE,TRUE),2,1)</f>
        <v>8.9518944228305169E-5</v>
      </c>
      <c r="O3" s="116" t="str">
        <f>IF((ABS(M3)-N3)&lt;0.0001,"no","yes")</f>
        <v>no</v>
      </c>
    </row>
    <row r="4" spans="1:15">
      <c r="A4" s="6" t="s">
        <v>69</v>
      </c>
      <c r="B4" s="105" t="s">
        <v>26</v>
      </c>
      <c r="C4" s="9">
        <v>17.937000000000001</v>
      </c>
      <c r="D4" s="9">
        <v>-0.83199999999999996</v>
      </c>
      <c r="F4" s="9">
        <v>24.286999999999999</v>
      </c>
      <c r="G4" s="9">
        <v>-0.34799999999999998</v>
      </c>
      <c r="H4" s="9">
        <f t="shared" si="0"/>
        <v>-6.7743113332694449E-3</v>
      </c>
      <c r="J4" s="113" t="s">
        <v>25</v>
      </c>
      <c r="K4" s="114">
        <f>INDEX(LINEST(D24:D39,C24:C39,TRUE,TRUE),1,2)</f>
        <v>5.4485054591123142E-2</v>
      </c>
      <c r="L4" s="114">
        <f>INDEX(LINEST(D24:D39,C24:C39,TRUE,TRUE),2,2)</f>
        <v>3.264148246202529E-3</v>
      </c>
      <c r="M4" s="115">
        <f>INDEX(LINEST(D24:D39,C24:C39,TRUE,TRUE),1,1)</f>
        <v>1.3577791276706469E-4</v>
      </c>
      <c r="N4" s="114">
        <f>INDEX(LINEST(D24:D39,C24:C39,TRUE,TRUE),2,1)</f>
        <v>1.3899397004269465E-4</v>
      </c>
      <c r="O4" s="116" t="str">
        <f>IF((ABS(M4)-N4)&lt;0.0001,"no","yes")</f>
        <v>no</v>
      </c>
    </row>
    <row r="5" spans="1:15" ht="17" thickBot="1">
      <c r="A5" s="6" t="s">
        <v>71</v>
      </c>
      <c r="B5" s="105" t="s">
        <v>26</v>
      </c>
      <c r="C5" s="9">
        <v>-31.327999999999999</v>
      </c>
      <c r="D5" s="9">
        <v>-0.84099999999999997</v>
      </c>
      <c r="F5" s="9">
        <v>-18.689</v>
      </c>
      <c r="G5" s="9">
        <v>-0.29699999999999999</v>
      </c>
      <c r="H5" s="9">
        <f t="shared" si="0"/>
        <v>4.4225688666730545E-2</v>
      </c>
      <c r="J5" s="117" t="s">
        <v>53</v>
      </c>
      <c r="K5" s="118">
        <f>INDEX(LINEST(D40:D94,C40:C94,TRUE,TRUE),1,2)</f>
        <v>-0.65167155080227857</v>
      </c>
      <c r="L5" s="118">
        <f>INDEX(LINEST(D40:D94,C40:C94,TRUE,TRUE),2,2)</f>
        <v>1.1293387962214945E-3</v>
      </c>
      <c r="M5" s="119">
        <f>INDEX(LINEST(D40:D94,C40:C94,TRUE,TRUE),1,1)</f>
        <v>-1.3927941303262249E-5</v>
      </c>
      <c r="N5" s="118">
        <f>INDEX(LINEST(D40:D94,C40:C94,TRUE,TRUE),2,1)</f>
        <v>7.7338103905702643E-5</v>
      </c>
      <c r="O5" s="120" t="str">
        <f t="shared" ref="O5" si="1">IF((ABS(M5)-N5)&lt;0.0001,"no","yes")</f>
        <v>no</v>
      </c>
    </row>
    <row r="6" spans="1:15" ht="17" thickBot="1">
      <c r="A6" s="6" t="s">
        <v>72</v>
      </c>
      <c r="B6" s="105" t="s">
        <v>26</v>
      </c>
      <c r="C6" s="9">
        <v>-2.4180000000000001</v>
      </c>
      <c r="D6" s="9">
        <v>-0.84399999999999997</v>
      </c>
      <c r="F6" s="9">
        <v>-3.4119999999999999</v>
      </c>
      <c r="G6" s="9">
        <v>-0.32900000000000001</v>
      </c>
      <c r="H6" s="9">
        <f t="shared" si="0"/>
        <v>1.2225688666730516E-2</v>
      </c>
    </row>
    <row r="7" spans="1:15">
      <c r="A7" s="6" t="s">
        <v>74</v>
      </c>
      <c r="B7" s="105" t="s">
        <v>26</v>
      </c>
      <c r="C7" s="9">
        <v>16.966000000000001</v>
      </c>
      <c r="D7" s="9">
        <v>-0.83499999999999996</v>
      </c>
      <c r="F7" s="9">
        <v>22.356000000000002</v>
      </c>
      <c r="G7" s="9">
        <v>-0.32700000000000001</v>
      </c>
      <c r="H7" s="9">
        <f t="shared" si="0"/>
        <v>1.4225688666730518E-2</v>
      </c>
      <c r="J7" s="121" t="s">
        <v>36</v>
      </c>
      <c r="K7" s="110" t="s">
        <v>32</v>
      </c>
      <c r="L7" s="110" t="s">
        <v>56</v>
      </c>
      <c r="M7" s="111" t="s">
        <v>55</v>
      </c>
      <c r="N7" s="110" t="s">
        <v>56</v>
      </c>
      <c r="O7" s="112" t="s">
        <v>63</v>
      </c>
    </row>
    <row r="8" spans="1:15">
      <c r="A8" s="6" t="s">
        <v>76</v>
      </c>
      <c r="B8" s="105" t="s">
        <v>26</v>
      </c>
      <c r="C8" s="9">
        <v>-30.141999999999999</v>
      </c>
      <c r="D8" s="9">
        <v>-0.83499999999999996</v>
      </c>
      <c r="F8" s="9">
        <v>-17.954000000000001</v>
      </c>
      <c r="G8" s="9">
        <v>-0.27100000000000002</v>
      </c>
      <c r="H8" s="9">
        <f t="shared" si="0"/>
        <v>7.0225688666730512E-2</v>
      </c>
      <c r="J8" s="113" t="s">
        <v>26</v>
      </c>
      <c r="K8" s="125">
        <f>INDEX(LINEST(G2:G23,F2:F23,TRUE,TRUE),1,2)</f>
        <v>-0.30763432784720851</v>
      </c>
      <c r="L8" s="125">
        <f>INDEX(LINEST(G2:G23,F2:F23,TRUE,TRUE),2,2)</f>
        <v>6.8757691847072533E-3</v>
      </c>
      <c r="M8" s="115">
        <f>INDEX(LINEST(G2:G23,F2:F23,TRUE,TRUE),1,1)</f>
        <v>-4.591932093896567E-4</v>
      </c>
      <c r="N8" s="125">
        <f>INDEX(LINEST(G2:G23,F2:F23,TRUE,TRUE),2,1)</f>
        <v>4.362305223810507E-4</v>
      </c>
      <c r="O8" s="116" t="str">
        <f>IF((ABS(M8)-N8)&lt;0.0001,"no","yes")</f>
        <v>no</v>
      </c>
    </row>
    <row r="9" spans="1:15">
      <c r="A9" s="6" t="s">
        <v>77</v>
      </c>
      <c r="B9" s="105" t="s">
        <v>26</v>
      </c>
      <c r="C9" s="9">
        <v>-2.6190000000000002</v>
      </c>
      <c r="D9" s="9">
        <v>-0.82499999999999996</v>
      </c>
      <c r="F9" s="9">
        <v>-3.6909999999999998</v>
      </c>
      <c r="G9" s="9">
        <v>-0.26300000000000001</v>
      </c>
      <c r="H9" s="9">
        <f t="shared" si="0"/>
        <v>7.822568866673052E-2</v>
      </c>
      <c r="J9" s="113" t="s">
        <v>25</v>
      </c>
      <c r="K9" s="125">
        <f>INDEX(LINEST(G24:G39,F24:F39,TRUE,TRUE),1,2)</f>
        <v>3.3591360819522E-2</v>
      </c>
      <c r="L9" s="125">
        <f>INDEX(LINEST(G24:G39,F24:F39,TRUE,TRUE),2,2)</f>
        <v>6.6082090728958849E-3</v>
      </c>
      <c r="M9" s="115">
        <f>INDEX(LINEST(G24:G39,F24:F39,TRUE,TRUE),1,1)</f>
        <v>-1.730095961866117E-4</v>
      </c>
      <c r="N9" s="125">
        <f>INDEX(LINEST(G24:G39,F24:F39,TRUE,TRUE),2,1)</f>
        <v>1.5321994147757064E-4</v>
      </c>
      <c r="O9" s="116" t="str">
        <f>IF((ABS(M9)-N9)&lt;0.0001,"no","yes")</f>
        <v>no</v>
      </c>
    </row>
    <row r="10" spans="1:15">
      <c r="A10" s="6" t="s">
        <v>79</v>
      </c>
      <c r="B10" s="105" t="s">
        <v>26</v>
      </c>
      <c r="C10" s="9">
        <v>16.257999999999999</v>
      </c>
      <c r="D10" s="9">
        <v>-0.81599999999999995</v>
      </c>
      <c r="F10" s="9">
        <v>20.856000000000002</v>
      </c>
      <c r="G10" s="9">
        <v>-0.246</v>
      </c>
      <c r="H10" s="9">
        <f t="shared" si="0"/>
        <v>9.5225688666730535E-2</v>
      </c>
      <c r="J10" s="126" t="s">
        <v>197</v>
      </c>
      <c r="K10" s="127" t="s">
        <v>198</v>
      </c>
      <c r="L10" s="125" t="s">
        <v>198</v>
      </c>
      <c r="M10" s="129">
        <f>INDEX(LINEST(H2:H39,F2:F39,TRUE,TRUE),1,1)</f>
        <v>-2.2423294228423029E-4</v>
      </c>
      <c r="N10" s="129">
        <f>INDEX(LINEST(H2:H39,F2:F39,TRUE,TRUE),2,1)</f>
        <v>1.5787244242712419E-4</v>
      </c>
      <c r="O10" s="128" t="str">
        <f>IF((ABS(M9)-N9)&lt;0.0001,"no","yes")</f>
        <v>no</v>
      </c>
    </row>
    <row r="11" spans="1:15" ht="17" thickBot="1">
      <c r="A11" s="6" t="s">
        <v>81</v>
      </c>
      <c r="B11" s="105" t="s">
        <v>26</v>
      </c>
      <c r="C11" s="9">
        <v>-23.064</v>
      </c>
      <c r="D11" s="9">
        <v>-0.83499999999999996</v>
      </c>
      <c r="F11" s="9">
        <v>-14.135999999999999</v>
      </c>
      <c r="G11" s="9">
        <v>-0.26500000000000001</v>
      </c>
      <c r="H11" s="9">
        <f t="shared" si="0"/>
        <v>7.6225688666730518E-2</v>
      </c>
      <c r="J11" s="117" t="s">
        <v>53</v>
      </c>
      <c r="K11" s="118">
        <f>INDEX(LINEST(G40:G94,F40:F94,TRUE,TRUE),1,2)</f>
        <v>-0.18044988531520806</v>
      </c>
      <c r="L11" s="118">
        <f>INDEX(LINEST(G40:G94,F40:F94,TRUE,TRUE),2,2)</f>
        <v>4.1215970102901284E-3</v>
      </c>
      <c r="M11" s="119">
        <f>INDEX(LINEST(G40:G94,F40:F94,TRUE,TRUE),1,1)</f>
        <v>3.3363431887607605E-5</v>
      </c>
      <c r="N11" s="118">
        <f>INDEX(LINEST(G40:G94,F40:F94,TRUE,TRUE),2,1)</f>
        <v>2.3288179257053795E-4</v>
      </c>
      <c r="O11" s="120" t="str">
        <f>IF((ABS(M11)-N11)&lt;0.0001,"no","yes")</f>
        <v>no</v>
      </c>
    </row>
    <row r="12" spans="1:15">
      <c r="A12" s="6" t="s">
        <v>82</v>
      </c>
      <c r="B12" s="105" t="s">
        <v>26</v>
      </c>
      <c r="C12" s="9">
        <v>-2.383</v>
      </c>
      <c r="D12" s="9">
        <v>-0.83799999999999997</v>
      </c>
      <c r="F12" s="9">
        <v>-3.31</v>
      </c>
      <c r="G12" s="9">
        <v>-0.27600000000000002</v>
      </c>
      <c r="H12" s="9">
        <f t="shared" si="0"/>
        <v>6.5225688666730508E-2</v>
      </c>
    </row>
    <row r="13" spans="1:15">
      <c r="A13" s="6" t="s">
        <v>85</v>
      </c>
      <c r="B13" s="105" t="s">
        <v>26</v>
      </c>
      <c r="C13" s="9">
        <v>16.895</v>
      </c>
      <c r="D13" s="9">
        <v>-0.82599999999999996</v>
      </c>
      <c r="F13" s="9">
        <v>22.306000000000001</v>
      </c>
      <c r="G13" s="9">
        <v>-0.34399999999999997</v>
      </c>
      <c r="H13" s="9">
        <f t="shared" si="0"/>
        <v>-2.7743113332694413E-3</v>
      </c>
      <c r="J13" s="85" t="s">
        <v>64</v>
      </c>
    </row>
    <row r="14" spans="1:15">
      <c r="A14" s="6" t="s">
        <v>87</v>
      </c>
      <c r="B14" s="105" t="s">
        <v>26</v>
      </c>
      <c r="C14" s="9">
        <v>-21.803999999999998</v>
      </c>
      <c r="D14" s="9">
        <v>-0.83399999999999996</v>
      </c>
      <c r="F14" s="9">
        <v>-13.349</v>
      </c>
      <c r="G14" s="9">
        <v>-0.28399999999999997</v>
      </c>
      <c r="H14" s="9">
        <f t="shared" si="0"/>
        <v>5.7225688666730556E-2</v>
      </c>
    </row>
    <row r="15" spans="1:15">
      <c r="A15" s="6" t="s">
        <v>88</v>
      </c>
      <c r="B15" s="105" t="s">
        <v>26</v>
      </c>
      <c r="C15" s="9">
        <v>-2.6859999999999999</v>
      </c>
      <c r="D15" s="9">
        <v>-0.82299999999999995</v>
      </c>
      <c r="F15" s="9">
        <v>-4.0640000000000001</v>
      </c>
      <c r="G15" s="9">
        <v>-0.308</v>
      </c>
      <c r="H15" s="9">
        <f t="shared" si="0"/>
        <v>3.3225688666730535E-2</v>
      </c>
    </row>
    <row r="16" spans="1:15">
      <c r="A16" s="6" t="s">
        <v>90</v>
      </c>
      <c r="B16" s="105" t="s">
        <v>26</v>
      </c>
      <c r="C16" s="9">
        <v>15.79</v>
      </c>
      <c r="D16" s="9">
        <v>-0.83599999999999997</v>
      </c>
      <c r="F16" s="9">
        <v>20.172000000000001</v>
      </c>
      <c r="G16" s="9">
        <v>-0.312</v>
      </c>
      <c r="H16" s="9">
        <f t="shared" si="0"/>
        <v>2.9225688666730532E-2</v>
      </c>
    </row>
    <row r="17" spans="1:8">
      <c r="A17" s="6" t="s">
        <v>92</v>
      </c>
      <c r="B17" s="105" t="s">
        <v>26</v>
      </c>
      <c r="C17" s="9">
        <v>-26.602</v>
      </c>
      <c r="D17" s="9">
        <v>-0.84299999999999997</v>
      </c>
      <c r="F17" s="9">
        <v>-15.789</v>
      </c>
      <c r="G17" s="9">
        <v>-0.311</v>
      </c>
      <c r="H17" s="9">
        <f t="shared" si="0"/>
        <v>3.0225688666730532E-2</v>
      </c>
    </row>
    <row r="18" spans="1:8">
      <c r="A18" s="6" t="s">
        <v>93</v>
      </c>
      <c r="B18" s="105" t="s">
        <v>26</v>
      </c>
      <c r="C18" s="9">
        <v>-2.3959999999999999</v>
      </c>
      <c r="D18" s="9">
        <v>-0.83199999999999996</v>
      </c>
      <c r="F18" s="9">
        <v>-3.4820000000000002</v>
      </c>
      <c r="G18" s="9">
        <v>-0.32600000000000001</v>
      </c>
      <c r="H18" s="9">
        <f t="shared" si="0"/>
        <v>1.5225688666730519E-2</v>
      </c>
    </row>
    <row r="19" spans="1:8">
      <c r="A19" s="6" t="s">
        <v>95</v>
      </c>
      <c r="B19" s="105" t="s">
        <v>26</v>
      </c>
      <c r="C19" s="9">
        <v>16.806000000000001</v>
      </c>
      <c r="D19" s="9">
        <v>-0.83099999999999996</v>
      </c>
      <c r="F19" s="9">
        <v>21.978999999999999</v>
      </c>
      <c r="G19" s="9">
        <v>-0.317</v>
      </c>
      <c r="H19" s="9">
        <f t="shared" si="0"/>
        <v>2.4225688666730527E-2</v>
      </c>
    </row>
    <row r="20" spans="1:8">
      <c r="A20" s="6" t="s">
        <v>97</v>
      </c>
      <c r="B20" s="105" t="s">
        <v>26</v>
      </c>
      <c r="C20" s="9">
        <v>-26.917999999999999</v>
      </c>
      <c r="D20" s="9">
        <v>-0.82199999999999995</v>
      </c>
      <c r="F20" s="9">
        <v>-16.515000000000001</v>
      </c>
      <c r="G20" s="9">
        <v>-0.33600000000000002</v>
      </c>
      <c r="H20" s="9">
        <f t="shared" si="0"/>
        <v>5.2256886667305102E-3</v>
      </c>
    </row>
    <row r="21" spans="1:8">
      <c r="A21" s="6" t="s">
        <v>98</v>
      </c>
      <c r="B21" s="105" t="s">
        <v>26</v>
      </c>
      <c r="C21" s="9">
        <v>-2.2919999999999998</v>
      </c>
      <c r="D21" s="9">
        <v>-0.83699999999999997</v>
      </c>
      <c r="F21" s="9">
        <v>-3.1469999999999998</v>
      </c>
      <c r="G21" s="9">
        <v>-0.32700000000000001</v>
      </c>
      <c r="H21" s="9">
        <f t="shared" si="0"/>
        <v>1.4225688666730518E-2</v>
      </c>
    </row>
    <row r="22" spans="1:8">
      <c r="A22" s="6" t="s">
        <v>100</v>
      </c>
      <c r="B22" s="105" t="s">
        <v>26</v>
      </c>
      <c r="C22" s="9">
        <v>16.43</v>
      </c>
      <c r="D22" s="9">
        <v>-0.83399999999999996</v>
      </c>
      <c r="F22" s="9">
        <v>21.314</v>
      </c>
      <c r="G22" s="9">
        <v>-0.311</v>
      </c>
      <c r="H22" s="9">
        <f t="shared" si="0"/>
        <v>3.0225688666730532E-2</v>
      </c>
    </row>
    <row r="23" spans="1:8">
      <c r="A23" s="6" t="s">
        <v>102</v>
      </c>
      <c r="B23" s="105" t="s">
        <v>26</v>
      </c>
      <c r="C23" s="9">
        <v>-26.986999999999998</v>
      </c>
      <c r="D23" s="9">
        <v>-0.82599999999999996</v>
      </c>
      <c r="F23" s="9">
        <v>-16.646999999999998</v>
      </c>
      <c r="G23" s="9">
        <v>-0.34200000000000003</v>
      </c>
      <c r="H23" s="9">
        <f t="shared" si="0"/>
        <v>-7.7431133326949508E-4</v>
      </c>
    </row>
    <row r="24" spans="1:8">
      <c r="A24" s="6" t="s">
        <v>66</v>
      </c>
      <c r="B24" s="104" t="s">
        <v>25</v>
      </c>
      <c r="C24" s="9">
        <v>-3.274</v>
      </c>
      <c r="D24" s="9">
        <v>4.2000000000000003E-2</v>
      </c>
      <c r="F24" s="9">
        <v>-6.6749999999999998</v>
      </c>
      <c r="G24" s="9">
        <v>2.5000000000000001E-2</v>
      </c>
      <c r="H24" s="9">
        <f>G24</f>
        <v>2.5000000000000001E-2</v>
      </c>
    </row>
    <row r="25" spans="1:8">
      <c r="A25" s="6" t="s">
        <v>68</v>
      </c>
      <c r="B25" s="104" t="s">
        <v>25</v>
      </c>
      <c r="C25" s="9">
        <v>-3.153</v>
      </c>
      <c r="D25" s="9">
        <v>4.8000000000000001E-2</v>
      </c>
      <c r="F25" s="9">
        <v>-6.4379999999999997</v>
      </c>
      <c r="G25" s="9">
        <v>3.9E-2</v>
      </c>
      <c r="H25" s="9">
        <f t="shared" ref="H25:H39" si="2">G25</f>
        <v>3.9E-2</v>
      </c>
    </row>
    <row r="26" spans="1:8">
      <c r="A26" s="6" t="s">
        <v>70</v>
      </c>
      <c r="B26" s="104" t="s">
        <v>25</v>
      </c>
      <c r="C26" s="9">
        <v>-0.54300000000000004</v>
      </c>
      <c r="D26" s="9">
        <v>3.6999999999999998E-2</v>
      </c>
      <c r="F26" s="9">
        <v>71.644999999999996</v>
      </c>
      <c r="G26" s="9">
        <v>1.2999999999999999E-2</v>
      </c>
      <c r="H26" s="9">
        <f t="shared" si="2"/>
        <v>1.2999999999999999E-2</v>
      </c>
    </row>
    <row r="27" spans="1:8">
      <c r="A27" s="6" t="s">
        <v>73</v>
      </c>
      <c r="B27" s="104" t="s">
        <v>25</v>
      </c>
      <c r="C27" s="9">
        <v>-26.795000000000002</v>
      </c>
      <c r="D27" s="9">
        <v>4.7E-2</v>
      </c>
      <c r="F27" s="9">
        <v>17.251000000000001</v>
      </c>
      <c r="G27" s="9">
        <v>8.9999999999999993E-3</v>
      </c>
      <c r="H27" s="9">
        <f t="shared" si="2"/>
        <v>8.9999999999999993E-3</v>
      </c>
    </row>
    <row r="28" spans="1:8">
      <c r="A28" s="6" t="s">
        <v>75</v>
      </c>
      <c r="B28" s="104" t="s">
        <v>25</v>
      </c>
      <c r="C28" s="9">
        <v>17.498999999999999</v>
      </c>
      <c r="D28" s="9">
        <v>6.9000000000000006E-2</v>
      </c>
      <c r="F28" s="9">
        <v>34.369</v>
      </c>
      <c r="G28" s="9">
        <v>0.04</v>
      </c>
      <c r="H28" s="9">
        <f t="shared" si="2"/>
        <v>0.04</v>
      </c>
    </row>
    <row r="29" spans="1:8">
      <c r="A29" s="6" t="s">
        <v>78</v>
      </c>
      <c r="B29" s="104" t="s">
        <v>25</v>
      </c>
      <c r="C29" s="9">
        <v>-3.3860000000000001</v>
      </c>
      <c r="D29" s="9">
        <v>6.4000000000000001E-2</v>
      </c>
      <c r="F29" s="9">
        <v>-6.9169999999999998</v>
      </c>
      <c r="G29" s="9">
        <v>5.0000000000000001E-3</v>
      </c>
      <c r="H29" s="9">
        <f t="shared" si="2"/>
        <v>5.0000000000000001E-3</v>
      </c>
    </row>
    <row r="30" spans="1:8">
      <c r="A30" s="6" t="s">
        <v>80</v>
      </c>
      <c r="B30" s="104" t="s">
        <v>25</v>
      </c>
      <c r="C30" s="9">
        <v>-26.241</v>
      </c>
      <c r="D30" s="9">
        <v>7.1999999999999995E-2</v>
      </c>
      <c r="F30" s="9">
        <v>18.257999999999999</v>
      </c>
      <c r="G30" s="9">
        <v>7.4999999999999997E-2</v>
      </c>
      <c r="H30" s="9">
        <f t="shared" si="2"/>
        <v>7.4999999999999997E-2</v>
      </c>
    </row>
    <row r="31" spans="1:8">
      <c r="A31" s="6" t="s">
        <v>83</v>
      </c>
      <c r="B31" s="104" t="s">
        <v>25</v>
      </c>
      <c r="C31" s="9">
        <v>36.686</v>
      </c>
      <c r="D31" s="9">
        <v>4.8000000000000001E-2</v>
      </c>
      <c r="F31" s="9">
        <v>73.174999999999997</v>
      </c>
      <c r="G31" s="9">
        <v>1E-3</v>
      </c>
      <c r="H31" s="9">
        <f t="shared" si="2"/>
        <v>1E-3</v>
      </c>
    </row>
    <row r="32" spans="1:8">
      <c r="A32" s="6" t="s">
        <v>84</v>
      </c>
      <c r="B32" s="104" t="s">
        <v>25</v>
      </c>
      <c r="C32" s="9">
        <v>-3.4</v>
      </c>
      <c r="D32" s="9">
        <v>6.7000000000000004E-2</v>
      </c>
      <c r="F32" s="9">
        <v>-6.8959999999999999</v>
      </c>
      <c r="G32" s="9">
        <v>5.1999999999999998E-2</v>
      </c>
      <c r="H32" s="9">
        <f t="shared" si="2"/>
        <v>5.1999999999999998E-2</v>
      </c>
    </row>
    <row r="33" spans="1:8">
      <c r="A33" s="6" t="s">
        <v>86</v>
      </c>
      <c r="B33" s="104" t="s">
        <v>25</v>
      </c>
      <c r="C33" s="9">
        <v>-27.507000000000001</v>
      </c>
      <c r="D33" s="9">
        <v>5.8999999999999997E-2</v>
      </c>
      <c r="F33" s="9">
        <v>15.736000000000001</v>
      </c>
      <c r="G33" s="9">
        <v>3.3000000000000002E-2</v>
      </c>
      <c r="H33" s="9">
        <f t="shared" si="2"/>
        <v>3.3000000000000002E-2</v>
      </c>
    </row>
    <row r="34" spans="1:8">
      <c r="A34" s="6" t="s">
        <v>89</v>
      </c>
      <c r="B34" s="104" t="s">
        <v>25</v>
      </c>
      <c r="C34" s="9">
        <v>37.494999999999997</v>
      </c>
      <c r="D34" s="9">
        <v>5.7000000000000002E-2</v>
      </c>
      <c r="F34" s="9">
        <v>74.665000000000006</v>
      </c>
      <c r="G34" s="9">
        <v>1.2999999999999999E-2</v>
      </c>
      <c r="H34" s="9">
        <f t="shared" si="2"/>
        <v>1.2999999999999999E-2</v>
      </c>
    </row>
    <row r="35" spans="1:8">
      <c r="A35" s="6" t="s">
        <v>91</v>
      </c>
      <c r="B35" s="104" t="s">
        <v>25</v>
      </c>
      <c r="C35" s="9">
        <v>37.482999999999997</v>
      </c>
      <c r="D35" s="9">
        <v>6.7000000000000004E-2</v>
      </c>
      <c r="F35" s="9">
        <v>74.62</v>
      </c>
      <c r="G35" s="9">
        <v>4.3999999999999997E-2</v>
      </c>
      <c r="H35" s="9">
        <f t="shared" si="2"/>
        <v>4.3999999999999997E-2</v>
      </c>
    </row>
    <row r="36" spans="1:8">
      <c r="A36" s="6" t="s">
        <v>94</v>
      </c>
      <c r="B36" s="104" t="s">
        <v>25</v>
      </c>
      <c r="C36" s="9">
        <v>-3.42</v>
      </c>
      <c r="D36" s="9">
        <v>4.9000000000000002E-2</v>
      </c>
      <c r="F36" s="9">
        <v>-6.931</v>
      </c>
      <c r="G36" s="9">
        <v>8.9999999999999993E-3</v>
      </c>
      <c r="H36" s="9">
        <f t="shared" si="2"/>
        <v>8.9999999999999993E-3</v>
      </c>
    </row>
    <row r="37" spans="1:8">
      <c r="A37" s="6" t="s">
        <v>96</v>
      </c>
      <c r="B37" s="104" t="s">
        <v>25</v>
      </c>
      <c r="C37" s="9">
        <v>-27.137</v>
      </c>
      <c r="D37" s="9">
        <v>2.5999999999999999E-2</v>
      </c>
      <c r="F37" s="9">
        <v>16.571999999999999</v>
      </c>
      <c r="G37" s="9">
        <v>4.2000000000000003E-2</v>
      </c>
      <c r="H37" s="9">
        <f t="shared" si="2"/>
        <v>4.2000000000000003E-2</v>
      </c>
    </row>
    <row r="38" spans="1:8">
      <c r="A38" s="6" t="s">
        <v>99</v>
      </c>
      <c r="B38" s="104" t="s">
        <v>25</v>
      </c>
      <c r="C38" s="9">
        <v>37.366999999999997</v>
      </c>
      <c r="D38" s="9">
        <v>6.0999999999999999E-2</v>
      </c>
      <c r="F38" s="9">
        <v>74.34</v>
      </c>
      <c r="G38" s="9">
        <v>1.4999999999999999E-2</v>
      </c>
      <c r="H38" s="9">
        <f t="shared" si="2"/>
        <v>1.4999999999999999E-2</v>
      </c>
    </row>
    <row r="39" spans="1:8">
      <c r="A39" s="6" t="s">
        <v>101</v>
      </c>
      <c r="B39" s="104" t="s">
        <v>25</v>
      </c>
      <c r="C39" s="9">
        <v>-3.0880000000000001</v>
      </c>
      <c r="D39" s="9">
        <v>6.4000000000000001E-2</v>
      </c>
      <c r="F39" s="9">
        <v>-6.383</v>
      </c>
      <c r="G39" s="9">
        <v>4.8000000000000001E-2</v>
      </c>
      <c r="H39" s="9">
        <f t="shared" si="2"/>
        <v>4.8000000000000001E-2</v>
      </c>
    </row>
    <row r="40" spans="1:8">
      <c r="A40" s="10" t="s">
        <v>113</v>
      </c>
      <c r="B40" s="10" t="s">
        <v>114</v>
      </c>
      <c r="C40" s="11">
        <v>17.288</v>
      </c>
      <c r="D40" s="11">
        <v>-0.66500000000000004</v>
      </c>
      <c r="F40" s="11">
        <v>22.806000000000001</v>
      </c>
      <c r="G40" s="11">
        <v>-0.16500000000000001</v>
      </c>
    </row>
    <row r="41" spans="1:8">
      <c r="A41" s="10" t="s">
        <v>115</v>
      </c>
      <c r="B41" s="10" t="s">
        <v>114</v>
      </c>
      <c r="C41" s="11">
        <v>17.27</v>
      </c>
      <c r="D41" s="11">
        <v>-0.65600000000000003</v>
      </c>
      <c r="F41" s="11">
        <v>22.704999999999998</v>
      </c>
      <c r="G41" s="11">
        <v>-0.221</v>
      </c>
    </row>
    <row r="42" spans="1:8">
      <c r="A42" s="10" t="s">
        <v>116</v>
      </c>
      <c r="B42" s="10" t="s">
        <v>114</v>
      </c>
      <c r="C42" s="11">
        <v>17.283000000000001</v>
      </c>
      <c r="D42" s="11">
        <v>-0.66900000000000004</v>
      </c>
      <c r="F42" s="11">
        <v>22.800999999999998</v>
      </c>
      <c r="G42" s="11">
        <v>-0.17899999999999999</v>
      </c>
    </row>
    <row r="43" spans="1:8">
      <c r="A43" s="10" t="s">
        <v>117</v>
      </c>
      <c r="B43" s="10" t="s">
        <v>114</v>
      </c>
      <c r="C43" s="11">
        <v>17.253</v>
      </c>
      <c r="D43" s="11">
        <v>-0.65300000000000002</v>
      </c>
      <c r="F43" s="11">
        <v>22.626999999999999</v>
      </c>
      <c r="G43" s="11">
        <v>-0.248</v>
      </c>
    </row>
    <row r="44" spans="1:8">
      <c r="A44" s="10" t="s">
        <v>118</v>
      </c>
      <c r="B44" s="10" t="s">
        <v>114</v>
      </c>
      <c r="C44" s="11">
        <v>17.265999999999998</v>
      </c>
      <c r="D44" s="11">
        <v>-0.64300000000000002</v>
      </c>
      <c r="F44" s="11">
        <v>22.788</v>
      </c>
      <c r="G44" s="11">
        <v>-0.16500000000000001</v>
      </c>
    </row>
    <row r="45" spans="1:8">
      <c r="A45" s="10" t="s">
        <v>119</v>
      </c>
      <c r="B45" s="10" t="s">
        <v>114</v>
      </c>
      <c r="C45" s="11">
        <v>17.353999999999999</v>
      </c>
      <c r="D45" s="11">
        <v>-0.65400000000000003</v>
      </c>
      <c r="F45" s="11">
        <v>22.911000000000001</v>
      </c>
      <c r="G45" s="11">
        <v>-0.192</v>
      </c>
    </row>
    <row r="46" spans="1:8">
      <c r="A46" s="10" t="s">
        <v>120</v>
      </c>
      <c r="B46" s="10" t="s">
        <v>114</v>
      </c>
      <c r="C46" s="11">
        <v>17.291</v>
      </c>
      <c r="D46" s="11">
        <v>-0.66200000000000003</v>
      </c>
      <c r="F46" s="11">
        <v>22.835999999999999</v>
      </c>
      <c r="G46" s="11">
        <v>-0.14599999999999999</v>
      </c>
    </row>
    <row r="47" spans="1:8">
      <c r="A47" s="10" t="s">
        <v>121</v>
      </c>
      <c r="B47" s="10" t="s">
        <v>114</v>
      </c>
      <c r="C47" s="11">
        <v>17.125</v>
      </c>
      <c r="D47" s="11">
        <v>-0.65200000000000002</v>
      </c>
      <c r="F47" s="11">
        <v>22.533000000000001</v>
      </c>
      <c r="G47" s="11">
        <v>-0.20499999999999999</v>
      </c>
    </row>
    <row r="48" spans="1:8">
      <c r="A48" s="10" t="s">
        <v>122</v>
      </c>
      <c r="B48" s="10" t="s">
        <v>114</v>
      </c>
      <c r="C48" s="11">
        <v>17.352</v>
      </c>
      <c r="D48" s="11">
        <v>-0.63900000000000001</v>
      </c>
      <c r="F48" s="11">
        <v>23.016999999999999</v>
      </c>
      <c r="G48" s="11">
        <v>-0.19700000000000001</v>
      </c>
    </row>
    <row r="49" spans="1:7">
      <c r="A49" s="10" t="s">
        <v>123</v>
      </c>
      <c r="B49" s="10" t="s">
        <v>114</v>
      </c>
      <c r="C49" s="11">
        <v>17.285</v>
      </c>
      <c r="D49" s="11">
        <v>-0.63200000000000001</v>
      </c>
      <c r="F49" s="11">
        <v>22.834</v>
      </c>
      <c r="G49" s="11">
        <v>-0.151</v>
      </c>
    </row>
    <row r="50" spans="1:7">
      <c r="A50" s="10" t="s">
        <v>124</v>
      </c>
      <c r="B50" s="10" t="s">
        <v>114</v>
      </c>
      <c r="C50" s="11">
        <v>17.215</v>
      </c>
      <c r="D50" s="11">
        <v>-0.65800000000000003</v>
      </c>
      <c r="F50" s="11">
        <v>22.795000000000002</v>
      </c>
      <c r="G50" s="11">
        <v>-0.192</v>
      </c>
    </row>
    <row r="51" spans="1:7">
      <c r="A51" s="10" t="s">
        <v>125</v>
      </c>
      <c r="B51" s="10" t="s">
        <v>114</v>
      </c>
      <c r="C51" s="11">
        <v>17.34</v>
      </c>
      <c r="D51" s="11">
        <v>-0.64300000000000002</v>
      </c>
      <c r="F51" s="11">
        <v>22.917000000000002</v>
      </c>
      <c r="G51" s="11">
        <v>-0.13800000000000001</v>
      </c>
    </row>
    <row r="52" spans="1:7">
      <c r="A52" s="10" t="s">
        <v>126</v>
      </c>
      <c r="B52" s="10" t="s">
        <v>114</v>
      </c>
      <c r="C52" s="11">
        <v>17.283999999999999</v>
      </c>
      <c r="D52" s="11">
        <v>-0.65500000000000003</v>
      </c>
      <c r="F52" s="11">
        <v>22.93</v>
      </c>
      <c r="G52" s="11">
        <v>-0.112</v>
      </c>
    </row>
    <row r="53" spans="1:7">
      <c r="A53" s="10" t="s">
        <v>127</v>
      </c>
      <c r="B53" s="10" t="s">
        <v>114</v>
      </c>
      <c r="C53" s="11">
        <v>17.317</v>
      </c>
      <c r="D53" s="11">
        <v>-0.66300000000000003</v>
      </c>
      <c r="F53" s="11">
        <v>22.792000000000002</v>
      </c>
      <c r="G53" s="11">
        <v>-0.22800000000000001</v>
      </c>
    </row>
    <row r="54" spans="1:7">
      <c r="A54" s="10" t="s">
        <v>128</v>
      </c>
      <c r="B54" s="10" t="s">
        <v>114</v>
      </c>
      <c r="C54" s="11">
        <v>17.288</v>
      </c>
      <c r="D54" s="11">
        <v>-0.65400000000000003</v>
      </c>
      <c r="F54" s="11">
        <v>22.81</v>
      </c>
      <c r="G54" s="11">
        <v>-0.183</v>
      </c>
    </row>
    <row r="55" spans="1:7">
      <c r="A55" s="10" t="s">
        <v>129</v>
      </c>
      <c r="B55" s="10" t="s">
        <v>114</v>
      </c>
      <c r="C55" s="11">
        <v>17.347000000000001</v>
      </c>
      <c r="D55" s="11">
        <v>-0.64700000000000002</v>
      </c>
      <c r="F55" s="11">
        <v>22.942</v>
      </c>
      <c r="G55" s="11">
        <v>-0.121</v>
      </c>
    </row>
    <row r="56" spans="1:7">
      <c r="A56" s="10" t="s">
        <v>130</v>
      </c>
      <c r="B56" s="10" t="s">
        <v>114</v>
      </c>
      <c r="C56" s="11">
        <v>17.343</v>
      </c>
      <c r="D56" s="11">
        <v>-0.65200000000000002</v>
      </c>
      <c r="F56" s="11">
        <v>22.893000000000001</v>
      </c>
      <c r="G56" s="11">
        <v>-0.20100000000000001</v>
      </c>
    </row>
    <row r="57" spans="1:7">
      <c r="A57" s="10" t="s">
        <v>131</v>
      </c>
      <c r="B57" s="10" t="s">
        <v>114</v>
      </c>
      <c r="C57" s="11">
        <v>17.161000000000001</v>
      </c>
      <c r="D57" s="11">
        <v>-0.65300000000000002</v>
      </c>
      <c r="F57" s="11">
        <v>22.712</v>
      </c>
      <c r="G57" s="11">
        <v>-0.17100000000000001</v>
      </c>
    </row>
    <row r="58" spans="1:7">
      <c r="A58" s="10" t="s">
        <v>132</v>
      </c>
      <c r="B58" s="10" t="s">
        <v>114</v>
      </c>
      <c r="C58" s="11">
        <v>17.338999999999999</v>
      </c>
      <c r="D58" s="11">
        <v>-0.65300000000000002</v>
      </c>
      <c r="F58" s="11">
        <v>22.946999999999999</v>
      </c>
      <c r="G58" s="11">
        <v>-0.16400000000000001</v>
      </c>
    </row>
    <row r="59" spans="1:7">
      <c r="A59" s="10" t="s">
        <v>133</v>
      </c>
      <c r="B59" s="10" t="s">
        <v>114</v>
      </c>
      <c r="C59" s="11">
        <v>17.373000000000001</v>
      </c>
      <c r="D59" s="11">
        <v>-0.65400000000000003</v>
      </c>
      <c r="F59" s="11">
        <v>22.986999999999998</v>
      </c>
      <c r="G59" s="11">
        <v>-0.17100000000000001</v>
      </c>
    </row>
    <row r="60" spans="1:7">
      <c r="A60" s="10" t="s">
        <v>134</v>
      </c>
      <c r="B60" s="10" t="s">
        <v>114</v>
      </c>
      <c r="C60" s="11">
        <v>17.28</v>
      </c>
      <c r="D60" s="11">
        <v>-0.63800000000000001</v>
      </c>
      <c r="F60" s="11">
        <v>22.866</v>
      </c>
      <c r="G60" s="11">
        <v>-0.16</v>
      </c>
    </row>
    <row r="61" spans="1:7">
      <c r="A61" s="10" t="s">
        <v>135</v>
      </c>
      <c r="B61" s="10" t="s">
        <v>114</v>
      </c>
      <c r="C61" s="11">
        <v>17.321999999999999</v>
      </c>
      <c r="D61" s="11">
        <v>-0.66</v>
      </c>
      <c r="F61" s="11">
        <v>22.83</v>
      </c>
      <c r="G61" s="11">
        <v>-0.20200000000000001</v>
      </c>
    </row>
    <row r="62" spans="1:7">
      <c r="A62" s="10" t="s">
        <v>136</v>
      </c>
      <c r="B62" s="10" t="s">
        <v>114</v>
      </c>
      <c r="C62" s="11">
        <v>17.401</v>
      </c>
      <c r="D62" s="11">
        <v>-0.65</v>
      </c>
      <c r="F62" s="11">
        <v>23.02</v>
      </c>
      <c r="G62" s="11">
        <v>-0.152</v>
      </c>
    </row>
    <row r="63" spans="1:7">
      <c r="A63" s="10" t="s">
        <v>137</v>
      </c>
      <c r="B63" s="10" t="s">
        <v>114</v>
      </c>
      <c r="C63" s="11">
        <v>17.431999999999999</v>
      </c>
      <c r="D63" s="11">
        <v>-0.65600000000000003</v>
      </c>
      <c r="F63" s="11">
        <v>23.041</v>
      </c>
      <c r="G63" s="11">
        <v>-0.187</v>
      </c>
    </row>
    <row r="64" spans="1:7">
      <c r="A64" s="10" t="s">
        <v>138</v>
      </c>
      <c r="B64" s="10" t="s">
        <v>114</v>
      </c>
      <c r="C64" s="11">
        <v>17.408999999999999</v>
      </c>
      <c r="D64" s="11">
        <v>-0.64</v>
      </c>
      <c r="F64" s="11">
        <v>23.076000000000001</v>
      </c>
      <c r="G64" s="11">
        <v>-0.19</v>
      </c>
    </row>
    <row r="65" spans="1:7">
      <c r="A65" s="10" t="s">
        <v>139</v>
      </c>
      <c r="B65" s="10" t="s">
        <v>114</v>
      </c>
      <c r="C65" s="11">
        <v>17.385000000000002</v>
      </c>
      <c r="D65" s="11">
        <v>-0.65500000000000003</v>
      </c>
      <c r="F65" s="11">
        <v>22.895</v>
      </c>
      <c r="G65" s="11">
        <v>-0.22700000000000001</v>
      </c>
    </row>
    <row r="66" spans="1:7">
      <c r="A66" s="10" t="s">
        <v>140</v>
      </c>
      <c r="B66" s="10" t="s">
        <v>114</v>
      </c>
      <c r="C66" s="11">
        <v>17.369</v>
      </c>
      <c r="D66" s="11">
        <v>-0.64600000000000002</v>
      </c>
      <c r="F66" s="11">
        <v>22.975999999999999</v>
      </c>
      <c r="G66" s="11">
        <v>-0.185</v>
      </c>
    </row>
    <row r="67" spans="1:7">
      <c r="A67" s="10" t="s">
        <v>141</v>
      </c>
      <c r="B67" s="10" t="s">
        <v>142</v>
      </c>
      <c r="C67" s="11">
        <v>-11.494</v>
      </c>
      <c r="D67" s="11">
        <v>-0.65200000000000002</v>
      </c>
      <c r="F67" s="11">
        <v>-10.692</v>
      </c>
      <c r="G67" s="11">
        <v>-0.19800000000000001</v>
      </c>
    </row>
    <row r="68" spans="1:7">
      <c r="A68" s="10" t="s">
        <v>143</v>
      </c>
      <c r="B68" s="10" t="s">
        <v>142</v>
      </c>
      <c r="C68" s="11">
        <v>-11.457000000000001</v>
      </c>
      <c r="D68" s="11">
        <v>-0.65600000000000003</v>
      </c>
      <c r="F68" s="11">
        <v>-10.641</v>
      </c>
      <c r="G68" s="11">
        <v>-0.185</v>
      </c>
    </row>
    <row r="69" spans="1:7">
      <c r="A69" s="10" t="s">
        <v>144</v>
      </c>
      <c r="B69" s="10" t="s">
        <v>142</v>
      </c>
      <c r="C69" s="11">
        <v>-11.535</v>
      </c>
      <c r="D69" s="11">
        <v>-0.65600000000000003</v>
      </c>
      <c r="F69" s="11">
        <v>-10.792999999999999</v>
      </c>
      <c r="G69" s="11">
        <v>-0.22800000000000001</v>
      </c>
    </row>
    <row r="70" spans="1:7">
      <c r="A70" s="10" t="s">
        <v>145</v>
      </c>
      <c r="B70" s="10" t="s">
        <v>142</v>
      </c>
      <c r="C70" s="11">
        <v>-11.571</v>
      </c>
      <c r="D70" s="11">
        <v>-0.66100000000000003</v>
      </c>
      <c r="F70" s="11">
        <v>-10.792999999999999</v>
      </c>
      <c r="G70" s="11">
        <v>-0.191</v>
      </c>
    </row>
    <row r="71" spans="1:7">
      <c r="A71" s="10" t="s">
        <v>146</v>
      </c>
      <c r="B71" s="10" t="s">
        <v>142</v>
      </c>
      <c r="C71" s="11">
        <v>-11.44</v>
      </c>
      <c r="D71" s="11">
        <v>-0.65600000000000003</v>
      </c>
      <c r="F71" s="11">
        <v>-10.571999999999999</v>
      </c>
      <c r="G71" s="11">
        <v>-0.17199999999999999</v>
      </c>
    </row>
    <row r="72" spans="1:7">
      <c r="A72" s="10" t="s">
        <v>147</v>
      </c>
      <c r="B72" s="10" t="s">
        <v>142</v>
      </c>
      <c r="C72" s="11">
        <v>-11.442</v>
      </c>
      <c r="D72" s="11">
        <v>-0.65</v>
      </c>
      <c r="F72" s="11">
        <v>-10.617000000000001</v>
      </c>
      <c r="G72" s="11">
        <v>-0.19500000000000001</v>
      </c>
    </row>
    <row r="73" spans="1:7">
      <c r="A73" s="10" t="s">
        <v>148</v>
      </c>
      <c r="B73" s="10" t="s">
        <v>142</v>
      </c>
      <c r="C73" s="11">
        <v>-11.548999999999999</v>
      </c>
      <c r="D73" s="11">
        <v>-0.65200000000000002</v>
      </c>
      <c r="F73" s="11">
        <v>-10.718999999999999</v>
      </c>
      <c r="G73" s="11">
        <v>-0.125</v>
      </c>
    </row>
    <row r="74" spans="1:7">
      <c r="A74" s="10" t="s">
        <v>149</v>
      </c>
      <c r="B74" s="10" t="s">
        <v>142</v>
      </c>
      <c r="C74" s="11">
        <v>-11.387</v>
      </c>
      <c r="D74" s="11">
        <v>-0.65300000000000002</v>
      </c>
      <c r="F74" s="11">
        <v>-10.496</v>
      </c>
      <c r="G74" s="11">
        <v>-0.16200000000000001</v>
      </c>
    </row>
    <row r="75" spans="1:7">
      <c r="A75" s="10" t="s">
        <v>150</v>
      </c>
      <c r="B75" s="10" t="s">
        <v>142</v>
      </c>
      <c r="C75" s="11">
        <v>-11.206</v>
      </c>
      <c r="D75" s="11">
        <v>-0.66</v>
      </c>
      <c r="F75" s="11">
        <v>-10.175000000000001</v>
      </c>
      <c r="G75" s="11">
        <v>-0.16600000000000001</v>
      </c>
    </row>
    <row r="76" spans="1:7">
      <c r="A76" s="10" t="s">
        <v>151</v>
      </c>
      <c r="B76" s="10" t="s">
        <v>142</v>
      </c>
      <c r="C76" s="11">
        <v>-11.34</v>
      </c>
      <c r="D76" s="11">
        <v>-0.64200000000000002</v>
      </c>
      <c r="F76" s="11">
        <v>-10.481999999999999</v>
      </c>
      <c r="G76" s="11">
        <v>-0.21299999999999999</v>
      </c>
    </row>
    <row r="77" spans="1:7">
      <c r="A77" s="10" t="s">
        <v>152</v>
      </c>
      <c r="B77" s="10" t="s">
        <v>142</v>
      </c>
      <c r="C77" s="11">
        <v>-11.505000000000001</v>
      </c>
      <c r="D77" s="11">
        <v>-0.65500000000000003</v>
      </c>
      <c r="F77" s="11">
        <v>-10.69</v>
      </c>
      <c r="G77" s="11">
        <v>-0.18</v>
      </c>
    </row>
    <row r="78" spans="1:7">
      <c r="A78" s="10" t="s">
        <v>153</v>
      </c>
      <c r="B78" s="10" t="s">
        <v>142</v>
      </c>
      <c r="C78" s="11">
        <v>-11.446999999999999</v>
      </c>
      <c r="D78" s="11">
        <v>-0.65100000000000002</v>
      </c>
      <c r="F78" s="11">
        <v>-10.53</v>
      </c>
      <c r="G78" s="11">
        <v>-0.14000000000000001</v>
      </c>
    </row>
    <row r="79" spans="1:7">
      <c r="A79" s="10" t="s">
        <v>154</v>
      </c>
      <c r="B79" s="10" t="s">
        <v>142</v>
      </c>
      <c r="C79" s="11">
        <v>-11.361000000000001</v>
      </c>
      <c r="D79" s="11">
        <v>-0.65200000000000002</v>
      </c>
      <c r="F79" s="11">
        <v>-10.536</v>
      </c>
      <c r="G79" s="11">
        <v>-0.17599999999999999</v>
      </c>
    </row>
    <row r="80" spans="1:7">
      <c r="A80" s="10" t="s">
        <v>155</v>
      </c>
      <c r="B80" s="10" t="s">
        <v>142</v>
      </c>
      <c r="C80" s="11">
        <v>-11.521000000000001</v>
      </c>
      <c r="D80" s="11">
        <v>-0.65100000000000002</v>
      </c>
      <c r="F80" s="11">
        <v>-10.711</v>
      </c>
      <c r="G80" s="11">
        <v>-0.17299999999999999</v>
      </c>
    </row>
    <row r="81" spans="1:7">
      <c r="A81" s="10" t="s">
        <v>156</v>
      </c>
      <c r="B81" s="10" t="s">
        <v>142</v>
      </c>
      <c r="C81" s="11">
        <v>-11.496</v>
      </c>
      <c r="D81" s="11">
        <v>-0.65500000000000003</v>
      </c>
      <c r="F81" s="11">
        <v>-10.711</v>
      </c>
      <c r="G81" s="11">
        <v>-0.17299999999999999</v>
      </c>
    </row>
    <row r="82" spans="1:7">
      <c r="A82" s="10" t="s">
        <v>157</v>
      </c>
      <c r="B82" s="10" t="s">
        <v>142</v>
      </c>
      <c r="C82" s="11">
        <v>-11.409000000000001</v>
      </c>
      <c r="D82" s="11">
        <v>-0.64200000000000002</v>
      </c>
      <c r="F82" s="11">
        <v>-10.564</v>
      </c>
      <c r="G82" s="11">
        <v>-0.151</v>
      </c>
    </row>
    <row r="83" spans="1:7">
      <c r="A83" s="10" t="s">
        <v>158</v>
      </c>
      <c r="B83" s="10" t="s">
        <v>142</v>
      </c>
      <c r="C83" s="11">
        <v>-11.393000000000001</v>
      </c>
      <c r="D83" s="11">
        <v>-0.66900000000000004</v>
      </c>
      <c r="F83" s="11">
        <v>-10.411</v>
      </c>
      <c r="G83" s="11">
        <v>-0.14199999999999999</v>
      </c>
    </row>
    <row r="84" spans="1:7">
      <c r="A84" s="10" t="s">
        <v>159</v>
      </c>
      <c r="B84" s="10" t="s">
        <v>142</v>
      </c>
      <c r="C84" s="11">
        <v>-11.486000000000001</v>
      </c>
      <c r="D84" s="11">
        <v>-0.64200000000000002</v>
      </c>
      <c r="F84" s="11">
        <v>-10.688000000000001</v>
      </c>
      <c r="G84" s="11">
        <v>-0.19700000000000001</v>
      </c>
    </row>
    <row r="85" spans="1:7">
      <c r="A85" s="10" t="s">
        <v>160</v>
      </c>
      <c r="B85" s="10" t="s">
        <v>142</v>
      </c>
      <c r="C85" s="11">
        <v>-11.404</v>
      </c>
      <c r="D85" s="11">
        <v>-0.64600000000000002</v>
      </c>
      <c r="F85" s="11">
        <v>-10.577</v>
      </c>
      <c r="G85" s="11">
        <v>-0.193</v>
      </c>
    </row>
    <row r="86" spans="1:7">
      <c r="A86" s="10" t="s">
        <v>161</v>
      </c>
      <c r="B86" s="10" t="s">
        <v>142</v>
      </c>
      <c r="C86" s="11">
        <v>-11.352</v>
      </c>
      <c r="D86" s="11">
        <v>-0.65300000000000002</v>
      </c>
      <c r="F86" s="11">
        <v>-10.51</v>
      </c>
      <c r="G86" s="11">
        <v>-0.16500000000000001</v>
      </c>
    </row>
    <row r="87" spans="1:7">
      <c r="A87" s="10" t="s">
        <v>162</v>
      </c>
      <c r="B87" s="10" t="s">
        <v>142</v>
      </c>
      <c r="C87" s="11">
        <v>-11.269</v>
      </c>
      <c r="D87" s="11">
        <v>-0.64700000000000002</v>
      </c>
      <c r="F87" s="11">
        <v>-10.398999999999999</v>
      </c>
      <c r="G87" s="11">
        <v>-0.192</v>
      </c>
    </row>
    <row r="88" spans="1:7">
      <c r="A88" s="10" t="s">
        <v>163</v>
      </c>
      <c r="B88" s="10" t="s">
        <v>142</v>
      </c>
      <c r="C88" s="11">
        <v>-11.156000000000001</v>
      </c>
      <c r="D88" s="11">
        <v>-0.63600000000000001</v>
      </c>
      <c r="F88" s="11">
        <v>-10.255000000000001</v>
      </c>
      <c r="G88" s="11">
        <v>-0.16900000000000001</v>
      </c>
    </row>
    <row r="89" spans="1:7">
      <c r="A89" s="10" t="s">
        <v>164</v>
      </c>
      <c r="B89" s="10" t="s">
        <v>142</v>
      </c>
      <c r="C89" s="11">
        <v>-11.356999999999999</v>
      </c>
      <c r="D89" s="11">
        <v>-0.64700000000000002</v>
      </c>
      <c r="F89" s="11">
        <v>-10.52</v>
      </c>
      <c r="G89" s="11">
        <v>-0.18</v>
      </c>
    </row>
    <row r="90" spans="1:7">
      <c r="A90" s="10" t="s">
        <v>165</v>
      </c>
      <c r="B90" s="10" t="s">
        <v>142</v>
      </c>
      <c r="C90" s="11">
        <v>-11.228999999999999</v>
      </c>
      <c r="D90" s="11">
        <v>-0.64</v>
      </c>
      <c r="F90" s="11">
        <v>-10.327</v>
      </c>
      <c r="G90" s="11">
        <v>-0.17699999999999999</v>
      </c>
    </row>
    <row r="91" spans="1:7">
      <c r="A91" s="10" t="s">
        <v>166</v>
      </c>
      <c r="B91" s="10" t="s">
        <v>142</v>
      </c>
      <c r="C91" s="11">
        <v>-11.198</v>
      </c>
      <c r="D91" s="11">
        <v>-0.65500000000000003</v>
      </c>
      <c r="F91" s="11">
        <v>-10.266999999999999</v>
      </c>
      <c r="G91" s="11">
        <v>-0.21199999999999999</v>
      </c>
    </row>
    <row r="92" spans="1:7">
      <c r="A92" s="10" t="s">
        <v>167</v>
      </c>
      <c r="B92" s="10" t="s">
        <v>142</v>
      </c>
      <c r="C92" s="11">
        <v>-11.351000000000001</v>
      </c>
      <c r="D92" s="11">
        <v>-0.64100000000000001</v>
      </c>
      <c r="F92" s="11">
        <v>-10.427</v>
      </c>
      <c r="G92" s="11">
        <v>-0.184</v>
      </c>
    </row>
    <row r="93" spans="1:7">
      <c r="A93" s="10" t="s">
        <v>168</v>
      </c>
      <c r="B93" s="10" t="s">
        <v>142</v>
      </c>
      <c r="C93" s="11">
        <v>-11.287000000000001</v>
      </c>
      <c r="D93" s="11">
        <v>-0.65700000000000003</v>
      </c>
      <c r="F93" s="11">
        <v>-10.476000000000001</v>
      </c>
      <c r="G93" s="11">
        <v>-0.23799999999999999</v>
      </c>
    </row>
    <row r="94" spans="1:7">
      <c r="A94" s="10" t="s">
        <v>169</v>
      </c>
      <c r="B94" s="10" t="s">
        <v>142</v>
      </c>
      <c r="C94" s="11">
        <v>-11.488</v>
      </c>
      <c r="D94" s="11">
        <v>-0.66500000000000004</v>
      </c>
      <c r="F94" s="11">
        <v>-10.688000000000001</v>
      </c>
      <c r="G94" s="11">
        <v>-0.184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7D01A-A92D-574A-A6AD-2DD40C11C00B}">
  <sheetPr codeName="Sheet2"/>
  <dimension ref="A1:N24"/>
  <sheetViews>
    <sheetView workbookViewId="0"/>
  </sheetViews>
  <sheetFormatPr baseColWidth="10" defaultColWidth="11" defaultRowHeight="16"/>
  <cols>
    <col min="1" max="1" width="11" style="65"/>
    <col min="2" max="7" width="13.6640625" style="65" customWidth="1"/>
    <col min="8" max="8" width="11" style="65"/>
    <col min="9" max="10" width="12.1640625" style="65" bestFit="1" customWidth="1"/>
    <col min="11" max="16384" width="11" style="65"/>
  </cols>
  <sheetData>
    <row r="1" spans="1:14">
      <c r="B1" s="137" t="s">
        <v>203</v>
      </c>
      <c r="C1" s="137"/>
      <c r="D1" s="137"/>
      <c r="E1" s="137"/>
      <c r="F1" s="137"/>
      <c r="G1" s="137"/>
    </row>
    <row r="2" spans="1:14" ht="17" thickBot="1"/>
    <row r="3" spans="1:14">
      <c r="B3" s="59" t="s">
        <v>31</v>
      </c>
      <c r="C3" s="51" t="s">
        <v>32</v>
      </c>
      <c r="D3" s="52" t="s">
        <v>33</v>
      </c>
      <c r="E3" s="66"/>
      <c r="F3" s="53" t="s">
        <v>34</v>
      </c>
      <c r="G3" s="74">
        <f>SLOPE(D4:D5,C4:C5)</f>
        <v>1.0213012841130082</v>
      </c>
    </row>
    <row r="4" spans="1:14" ht="17" thickBot="1">
      <c r="B4" s="60" t="s">
        <v>53</v>
      </c>
      <c r="C4" s="66">
        <f>INDEX(LINEST(standards!M2:M56,standards!G2:G56,TRUE,TRUE),1,2)</f>
        <v>-0.65167155080227857</v>
      </c>
      <c r="D4" s="19">
        <v>0.21199999999999999</v>
      </c>
      <c r="E4" s="67"/>
      <c r="F4" s="54" t="s">
        <v>35</v>
      </c>
      <c r="G4" s="75">
        <f>INTERCEPT(D4:D5,C4:C5)</f>
        <v>0.87755299165428258</v>
      </c>
    </row>
    <row r="5" spans="1:14" ht="17" thickBot="1">
      <c r="B5" s="61" t="s">
        <v>54</v>
      </c>
      <c r="C5" s="76">
        <f>AVERAGE(standards!M57:M82)</f>
        <v>-0.25707692307692309</v>
      </c>
      <c r="D5" s="20">
        <v>0.61499999999999999</v>
      </c>
      <c r="E5" s="67"/>
      <c r="G5" s="70"/>
    </row>
    <row r="6" spans="1:14" ht="17" thickBot="1">
      <c r="B6" s="50"/>
      <c r="C6" s="50"/>
      <c r="D6" s="50"/>
      <c r="E6" s="66"/>
      <c r="F6" s="50"/>
      <c r="G6" s="71"/>
    </row>
    <row r="7" spans="1:14">
      <c r="B7" s="62" t="s">
        <v>36</v>
      </c>
      <c r="C7" s="72" t="s">
        <v>32</v>
      </c>
      <c r="D7" s="73" t="s">
        <v>33</v>
      </c>
      <c r="E7" s="66"/>
      <c r="F7" s="53" t="s">
        <v>34</v>
      </c>
      <c r="G7" s="74">
        <f>SLOPE(D8:D9,C8:C9)</f>
        <v>0.95436037715357769</v>
      </c>
    </row>
    <row r="8" spans="1:14" ht="17" thickBot="1">
      <c r="B8" s="63" t="s">
        <v>53</v>
      </c>
      <c r="C8" s="66">
        <f>INDEX(LINEST(standards!O2:O56,standards!I2:I56,TRUE,TRUE),1,2)</f>
        <v>-0.18044988531520806</v>
      </c>
      <c r="D8" s="19">
        <v>0.14000000000000001</v>
      </c>
      <c r="E8" s="66"/>
      <c r="F8" s="54" t="s">
        <v>35</v>
      </c>
      <c r="G8" s="75">
        <f>INTERCEPT(D8:D9,C8:C9)</f>
        <v>0.31221422060674181</v>
      </c>
    </row>
    <row r="9" spans="1:14" ht="17" thickBot="1">
      <c r="B9" s="64" t="s">
        <v>54</v>
      </c>
      <c r="C9" s="76">
        <f>AVERAGE(standards!O57:O82)</f>
        <v>-1.3846153846153848E-2</v>
      </c>
      <c r="D9" s="20">
        <v>0.29899999999999999</v>
      </c>
      <c r="E9" s="66"/>
    </row>
    <row r="11" spans="1:14" ht="17" thickBot="1"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17" thickBot="1">
      <c r="B12" s="138" t="s">
        <v>37</v>
      </c>
      <c r="C12" s="139"/>
      <c r="D12" s="140"/>
      <c r="F12" s="69"/>
      <c r="G12" s="69"/>
      <c r="H12" s="69"/>
      <c r="I12" s="69"/>
      <c r="J12" s="69"/>
      <c r="K12" s="69"/>
      <c r="L12" s="69"/>
      <c r="M12" s="69"/>
      <c r="N12" s="69"/>
    </row>
    <row r="13" spans="1:14">
      <c r="B13" s="40"/>
      <c r="C13" s="41" t="s">
        <v>23</v>
      </c>
      <c r="D13" s="42" t="s">
        <v>24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14">
      <c r="B14" s="43" t="s">
        <v>114</v>
      </c>
      <c r="C14" s="44">
        <v>0.21199999999999999</v>
      </c>
      <c r="D14" s="45">
        <v>0.14000000000000001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1:14">
      <c r="A15" s="68"/>
      <c r="B15" s="43" t="s">
        <v>142</v>
      </c>
      <c r="C15" s="44">
        <v>0.21199999999999999</v>
      </c>
      <c r="D15" s="45">
        <v>0.14000000000000001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ht="17" thickBot="1">
      <c r="A16" s="68"/>
      <c r="B16" s="46" t="s">
        <v>171</v>
      </c>
      <c r="C16" s="47">
        <v>0.61499999999999999</v>
      </c>
      <c r="D16" s="48">
        <v>0.29899999999999999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>
      <c r="A18" s="68"/>
      <c r="I18" s="49"/>
      <c r="J18" s="49"/>
    </row>
    <row r="19" spans="1:14">
      <c r="A19" s="68"/>
    </row>
    <row r="20" spans="1:14">
      <c r="A20" s="68"/>
    </row>
    <row r="21" spans="1:14">
      <c r="A21" s="68"/>
    </row>
    <row r="22" spans="1:14">
      <c r="A22" s="68"/>
    </row>
    <row r="24" spans="1:14">
      <c r="G24" s="69"/>
    </row>
  </sheetData>
  <mergeCells count="2">
    <mergeCell ref="B1:G1"/>
    <mergeCell ref="B12:D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956C-30C8-004F-B523-47285CB93388}">
  <sheetPr codeName="Sheet4"/>
  <dimension ref="A1:Y8"/>
  <sheetViews>
    <sheetView workbookViewId="0">
      <pane xSplit="2" ySplit="1" topLeftCell="U2" activePane="bottomRight" state="frozen"/>
      <selection pane="topRight" activeCell="C1" sqref="C1"/>
      <selection pane="bottomLeft" activeCell="A2" sqref="A2"/>
      <selection pane="bottomRight" activeCell="Y10" sqref="Y10"/>
    </sheetView>
  </sheetViews>
  <sheetFormatPr baseColWidth="10" defaultColWidth="17.5" defaultRowHeight="16"/>
  <cols>
    <col min="1" max="1" width="20.1640625" style="6" bestFit="1" customWidth="1"/>
    <col min="2" max="2" width="10.5" style="6" bestFit="1" customWidth="1"/>
    <col min="3" max="3" width="11.6640625" style="9" bestFit="1" customWidth="1"/>
    <col min="4" max="4" width="14.33203125" style="9" bestFit="1" customWidth="1"/>
    <col min="5" max="5" width="11.6640625" style="9" bestFit="1" customWidth="1"/>
    <col min="6" max="6" width="14.33203125" style="9" bestFit="1" customWidth="1"/>
    <col min="7" max="7" width="11.6640625" style="9" bestFit="1" customWidth="1"/>
    <col min="8" max="8" width="14.33203125" style="9" bestFit="1" customWidth="1"/>
    <col min="9" max="9" width="11.6640625" style="9" bestFit="1" customWidth="1"/>
    <col min="10" max="10" width="14.33203125" style="9" bestFit="1" customWidth="1"/>
    <col min="11" max="11" width="11.6640625" style="9" bestFit="1" customWidth="1"/>
    <col min="12" max="12" width="14.33203125" style="9" bestFit="1" customWidth="1"/>
    <col min="13" max="13" width="11.6640625" style="9" bestFit="1" customWidth="1"/>
    <col min="14" max="14" width="14.33203125" style="9" bestFit="1" customWidth="1"/>
    <col min="15" max="15" width="11.6640625" style="9" bestFit="1" customWidth="1"/>
    <col min="16" max="16" width="14.33203125" style="9" bestFit="1" customWidth="1"/>
    <col min="17" max="17" width="11.6640625" style="9" bestFit="1" customWidth="1"/>
    <col min="18" max="18" width="14.33203125" style="9" bestFit="1" customWidth="1"/>
    <col min="19" max="19" width="18" style="8" bestFit="1" customWidth="1"/>
    <col min="20" max="21" width="20.83203125" style="8" bestFit="1" customWidth="1"/>
    <col min="22" max="22" width="23.5" style="8" bestFit="1" customWidth="1"/>
    <col min="23" max="23" width="13.5" style="6" bestFit="1" customWidth="1"/>
    <col min="24" max="25" width="17.1640625" style="6" bestFit="1" customWidth="1"/>
    <col min="26" max="16384" width="17.5" style="6"/>
  </cols>
  <sheetData>
    <row r="1" spans="1:25" s="98" customFormat="1">
      <c r="A1" s="98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101" t="s">
        <v>6</v>
      </c>
      <c r="H1" s="99" t="s">
        <v>7</v>
      </c>
      <c r="I1" s="102" t="s">
        <v>8</v>
      </c>
      <c r="J1" s="99" t="s">
        <v>9</v>
      </c>
      <c r="K1" s="122" t="s">
        <v>10</v>
      </c>
      <c r="L1" s="99" t="s">
        <v>11</v>
      </c>
      <c r="M1" s="101" t="s">
        <v>12</v>
      </c>
      <c r="N1" s="99" t="s">
        <v>13</v>
      </c>
      <c r="O1" s="102" t="s">
        <v>14</v>
      </c>
      <c r="P1" s="99" t="s">
        <v>15</v>
      </c>
      <c r="Q1" s="122" t="s">
        <v>16</v>
      </c>
      <c r="R1" s="99" t="s">
        <v>17</v>
      </c>
      <c r="S1" s="100" t="s">
        <v>18</v>
      </c>
      <c r="T1" s="100" t="s">
        <v>19</v>
      </c>
      <c r="U1" s="100" t="s">
        <v>20</v>
      </c>
      <c r="V1" s="100" t="s">
        <v>21</v>
      </c>
      <c r="W1" s="98" t="s">
        <v>22</v>
      </c>
      <c r="X1" s="101" t="s">
        <v>38</v>
      </c>
      <c r="Y1" s="102" t="s">
        <v>39</v>
      </c>
    </row>
    <row r="2" spans="1:25" s="85" customFormat="1">
      <c r="A2" s="85" t="s">
        <v>103</v>
      </c>
      <c r="B2" s="85" t="s">
        <v>199</v>
      </c>
      <c r="C2" s="86">
        <v>-3.9729999999999999</v>
      </c>
      <c r="D2" s="86">
        <v>2E-3</v>
      </c>
      <c r="E2" s="86">
        <v>5.7480000000000002</v>
      </c>
      <c r="F2" s="86">
        <v>3.0000000000000001E-3</v>
      </c>
      <c r="G2" s="86">
        <v>1.3129999999999999</v>
      </c>
      <c r="H2" s="86">
        <v>2.3E-2</v>
      </c>
      <c r="I2" s="86">
        <v>11.487</v>
      </c>
      <c r="J2" s="86">
        <v>0.10299999999999999</v>
      </c>
      <c r="K2" s="86">
        <v>17.2</v>
      </c>
      <c r="L2" s="86">
        <v>2.15</v>
      </c>
      <c r="M2" s="86">
        <v>-0.216</v>
      </c>
      <c r="N2" s="86">
        <v>2.1000000000000001E-2</v>
      </c>
      <c r="O2" s="86">
        <v>-4.2000000000000003E-2</v>
      </c>
      <c r="P2" s="86">
        <v>0.10299999999999999</v>
      </c>
      <c r="Q2" s="86">
        <v>10.084</v>
      </c>
      <c r="R2" s="86">
        <v>2.1339999999999999</v>
      </c>
      <c r="S2" s="97">
        <v>-8.64</v>
      </c>
      <c r="T2" s="97">
        <v>0</v>
      </c>
      <c r="U2" s="97">
        <v>31.17</v>
      </c>
      <c r="V2" s="97">
        <v>0</v>
      </c>
      <c r="W2" s="85">
        <v>13</v>
      </c>
      <c r="X2" s="86">
        <f>ETF!$G$3*M2+ETF!$G$4</f>
        <v>0.65695191428587285</v>
      </c>
      <c r="Y2" s="86">
        <f>ETF!$G$7*O2+ETF!$G$8</f>
        <v>0.27213108476629155</v>
      </c>
    </row>
    <row r="3" spans="1:25" s="85" customFormat="1">
      <c r="A3" s="85" t="s">
        <v>104</v>
      </c>
      <c r="B3" s="85" t="s">
        <v>199</v>
      </c>
      <c r="C3" s="86">
        <v>-4.0049999999999999</v>
      </c>
      <c r="D3" s="86">
        <v>2E-3</v>
      </c>
      <c r="E3" s="86">
        <v>5.6749999999999998</v>
      </c>
      <c r="F3" s="86">
        <v>2E-3</v>
      </c>
      <c r="G3" s="86">
        <v>1.2110000000000001</v>
      </c>
      <c r="H3" s="86">
        <v>2.1000000000000001E-2</v>
      </c>
      <c r="I3" s="86">
        <v>11.356999999999999</v>
      </c>
      <c r="J3" s="86">
        <v>6.4000000000000001E-2</v>
      </c>
      <c r="K3" s="86">
        <v>16.77</v>
      </c>
      <c r="L3" s="86">
        <v>3.9209999999999998</v>
      </c>
      <c r="M3" s="86">
        <v>-0.21299999999999999</v>
      </c>
      <c r="N3" s="86">
        <v>0.02</v>
      </c>
      <c r="O3" s="86">
        <v>-2.5999999999999999E-2</v>
      </c>
      <c r="P3" s="86">
        <v>6.3E-2</v>
      </c>
      <c r="Q3" s="86">
        <v>9.8360000000000003</v>
      </c>
      <c r="R3" s="86">
        <v>3.8959999999999999</v>
      </c>
      <c r="S3" s="97">
        <v>-8.68</v>
      </c>
      <c r="T3" s="97">
        <v>0</v>
      </c>
      <c r="U3" s="97">
        <v>31.09</v>
      </c>
      <c r="V3" s="97">
        <v>0</v>
      </c>
      <c r="W3" s="85">
        <v>13</v>
      </c>
      <c r="X3" s="86">
        <f>ETF!$G$3*M3+ETF!$G$4</f>
        <v>0.66001581813821186</v>
      </c>
      <c r="Y3" s="86">
        <f>ETF!$G$7*O3+ETF!$G$8</f>
        <v>0.28740085080074879</v>
      </c>
    </row>
    <row r="4" spans="1:25" s="85" customFormat="1">
      <c r="A4" s="85" t="s">
        <v>105</v>
      </c>
      <c r="B4" s="85" t="s">
        <v>199</v>
      </c>
      <c r="C4" s="86">
        <v>-3.9950000000000001</v>
      </c>
      <c r="D4" s="86">
        <v>3.0000000000000001E-3</v>
      </c>
      <c r="E4" s="86">
        <v>5.7519999999999998</v>
      </c>
      <c r="F4" s="86">
        <v>1E-3</v>
      </c>
      <c r="G4" s="86">
        <v>1.2929999999999999</v>
      </c>
      <c r="H4" s="86">
        <v>1.6E-2</v>
      </c>
      <c r="I4" s="86">
        <v>11.515000000000001</v>
      </c>
      <c r="J4" s="86">
        <v>0.1</v>
      </c>
      <c r="K4" s="86">
        <v>15.061</v>
      </c>
      <c r="L4" s="86">
        <v>3.548</v>
      </c>
      <c r="M4" s="86">
        <v>-0.216</v>
      </c>
      <c r="N4" s="86">
        <v>1.7000000000000001E-2</v>
      </c>
      <c r="O4" s="86">
        <v>-2.1000000000000001E-2</v>
      </c>
      <c r="P4" s="86">
        <v>0.1</v>
      </c>
      <c r="Q4" s="86">
        <v>7.9779999999999998</v>
      </c>
      <c r="R4" s="86">
        <v>3.5230000000000001</v>
      </c>
      <c r="S4" s="97">
        <v>-8.67</v>
      </c>
      <c r="T4" s="97">
        <v>0</v>
      </c>
      <c r="U4" s="97">
        <v>31.17</v>
      </c>
      <c r="V4" s="97">
        <v>0</v>
      </c>
      <c r="W4" s="85">
        <v>13</v>
      </c>
      <c r="X4" s="86">
        <f>ETF!$G$3*M4+ETF!$G$4</f>
        <v>0.65695191428587285</v>
      </c>
      <c r="Y4" s="86">
        <f>ETF!$G$7*O4+ETF!$G$8</f>
        <v>0.29217265268651665</v>
      </c>
    </row>
    <row r="5" spans="1:25" s="85" customFormat="1">
      <c r="A5" s="85" t="s">
        <v>106</v>
      </c>
      <c r="B5" s="85" t="s">
        <v>199</v>
      </c>
      <c r="C5" s="86">
        <v>-3.9590000000000001</v>
      </c>
      <c r="D5" s="86">
        <v>2E-3</v>
      </c>
      <c r="E5" s="86">
        <v>5.6260000000000003</v>
      </c>
      <c r="F5" s="86">
        <v>2E-3</v>
      </c>
      <c r="G5" s="86">
        <v>1.204</v>
      </c>
      <c r="H5" s="86">
        <v>2.8000000000000001E-2</v>
      </c>
      <c r="I5" s="86">
        <v>11.231</v>
      </c>
      <c r="J5" s="86">
        <v>0.13500000000000001</v>
      </c>
      <c r="K5" s="86">
        <v>13.853999999999999</v>
      </c>
      <c r="L5" s="86">
        <v>2.87</v>
      </c>
      <c r="M5" s="86">
        <v>-0.219</v>
      </c>
      <c r="N5" s="86">
        <v>2.8000000000000001E-2</v>
      </c>
      <c r="O5" s="86">
        <v>-5.1999999999999998E-2</v>
      </c>
      <c r="P5" s="86">
        <v>0.13400000000000001</v>
      </c>
      <c r="Q5" s="86">
        <v>6.9880000000000004</v>
      </c>
      <c r="R5" s="86">
        <v>2.8479999999999999</v>
      </c>
      <c r="S5" s="97">
        <v>-8.6300000000000008</v>
      </c>
      <c r="T5" s="97">
        <v>0</v>
      </c>
      <c r="U5" s="97">
        <v>31.04</v>
      </c>
      <c r="V5" s="97">
        <v>0</v>
      </c>
      <c r="W5" s="85">
        <v>13</v>
      </c>
      <c r="X5" s="86">
        <f>ETF!$G$3*M5+ETF!$G$4</f>
        <v>0.65388801043353384</v>
      </c>
      <c r="Y5" s="86">
        <f>ETF!$G$7*O5+ETF!$G$8</f>
        <v>0.26258748099475576</v>
      </c>
    </row>
    <row r="6" spans="1:25" s="85" customFormat="1">
      <c r="A6" s="85" t="s">
        <v>107</v>
      </c>
      <c r="B6" s="85" t="s">
        <v>199</v>
      </c>
      <c r="C6" s="86">
        <v>-3.8730000000000002</v>
      </c>
      <c r="D6" s="86">
        <v>2E-3</v>
      </c>
      <c r="E6" s="86">
        <v>5.74</v>
      </c>
      <c r="F6" s="86">
        <v>2E-3</v>
      </c>
      <c r="G6" s="86">
        <v>1.423</v>
      </c>
      <c r="H6" s="86">
        <v>2.4E-2</v>
      </c>
      <c r="I6" s="86">
        <v>11.484</v>
      </c>
      <c r="J6" s="86">
        <v>9.0999999999999998E-2</v>
      </c>
      <c r="K6" s="86">
        <v>13.943</v>
      </c>
      <c r="L6" s="86">
        <v>3.4910000000000001</v>
      </c>
      <c r="M6" s="86">
        <v>-0.2</v>
      </c>
      <c r="N6" s="86">
        <v>2.3E-2</v>
      </c>
      <c r="O6" s="86">
        <v>-2.8000000000000001E-2</v>
      </c>
      <c r="P6" s="86">
        <v>9.4E-2</v>
      </c>
      <c r="Q6" s="86">
        <v>6.76</v>
      </c>
      <c r="R6" s="86">
        <v>3.4670000000000001</v>
      </c>
      <c r="S6" s="97">
        <v>-8.5399999999999991</v>
      </c>
      <c r="T6" s="97">
        <v>0</v>
      </c>
      <c r="U6" s="97">
        <v>31.16</v>
      </c>
      <c r="V6" s="97">
        <v>0</v>
      </c>
      <c r="W6" s="85">
        <v>13</v>
      </c>
      <c r="X6" s="86">
        <f>ETF!$G$3*M6+ETF!$G$4</f>
        <v>0.67329273483168095</v>
      </c>
      <c r="Y6" s="86">
        <f>ETF!$G$7*O6+ETF!$G$8</f>
        <v>0.28549213004644164</v>
      </c>
    </row>
    <row r="7" spans="1:25" s="85" customFormat="1">
      <c r="A7" s="85" t="s">
        <v>108</v>
      </c>
      <c r="B7" s="85" t="s">
        <v>199</v>
      </c>
      <c r="C7" s="86">
        <v>-3.9750000000000001</v>
      </c>
      <c r="D7" s="86">
        <v>2E-3</v>
      </c>
      <c r="E7" s="86">
        <v>5.75</v>
      </c>
      <c r="F7" s="86">
        <v>3.0000000000000001E-3</v>
      </c>
      <c r="G7" s="86">
        <v>1.325</v>
      </c>
      <c r="H7" s="86">
        <v>1.9E-2</v>
      </c>
      <c r="I7" s="86">
        <v>11.509</v>
      </c>
      <c r="J7" s="86">
        <v>0.13900000000000001</v>
      </c>
      <c r="K7" s="86">
        <v>14.976000000000001</v>
      </c>
      <c r="L7" s="86">
        <v>2.1070000000000002</v>
      </c>
      <c r="M7" s="86">
        <v>-0.20300000000000001</v>
      </c>
      <c r="N7" s="86">
        <v>2.1000000000000001E-2</v>
      </c>
      <c r="O7" s="86">
        <v>-2.3E-2</v>
      </c>
      <c r="P7" s="86">
        <v>0.13300000000000001</v>
      </c>
      <c r="Q7" s="86">
        <v>7.875</v>
      </c>
      <c r="R7" s="86">
        <v>2.093</v>
      </c>
      <c r="S7" s="97">
        <v>-8.65</v>
      </c>
      <c r="T7" s="97">
        <v>0</v>
      </c>
      <c r="U7" s="97">
        <v>31.17</v>
      </c>
      <c r="V7" s="97">
        <v>0</v>
      </c>
      <c r="W7" s="85">
        <v>13</v>
      </c>
      <c r="X7" s="86">
        <f>ETF!$G$3*M7+ETF!$G$4</f>
        <v>0.67022883097934183</v>
      </c>
      <c r="Y7" s="86">
        <f>ETF!$G$7*O7+ETF!$G$8</f>
        <v>0.29026393193220951</v>
      </c>
    </row>
    <row r="8" spans="1:25" s="85" customFormat="1">
      <c r="A8" s="85" t="s">
        <v>109</v>
      </c>
      <c r="B8" s="85" t="s">
        <v>199</v>
      </c>
      <c r="C8" s="86">
        <v>-3.9980000000000002</v>
      </c>
      <c r="D8" s="86">
        <v>2E-3</v>
      </c>
      <c r="E8" s="86">
        <v>5.6630000000000003</v>
      </c>
      <c r="F8" s="86">
        <v>3.0000000000000001E-3</v>
      </c>
      <c r="G8" s="86">
        <v>1.2</v>
      </c>
      <c r="H8" s="86">
        <v>2.8000000000000001E-2</v>
      </c>
      <c r="I8" s="86">
        <v>11.252000000000001</v>
      </c>
      <c r="J8" s="86">
        <v>0.12</v>
      </c>
      <c r="K8" s="86">
        <v>13.457000000000001</v>
      </c>
      <c r="L8" s="86">
        <v>3.157</v>
      </c>
      <c r="M8" s="86">
        <v>-0.22</v>
      </c>
      <c r="N8" s="86">
        <v>2.5999999999999999E-2</v>
      </c>
      <c r="O8" s="86">
        <v>-0.105</v>
      </c>
      <c r="P8" s="86">
        <v>0.121</v>
      </c>
      <c r="Q8" s="86">
        <v>6.5620000000000003</v>
      </c>
      <c r="R8" s="86">
        <v>3.1320000000000001</v>
      </c>
      <c r="S8" s="97">
        <v>-8.67</v>
      </c>
      <c r="T8" s="97">
        <v>0</v>
      </c>
      <c r="U8" s="97">
        <v>31.08</v>
      </c>
      <c r="V8" s="97">
        <v>0</v>
      </c>
      <c r="W8" s="85">
        <v>13</v>
      </c>
      <c r="X8" s="86">
        <f>ETF!$G$3*M8+ETF!$G$4</f>
        <v>0.6528667091494208</v>
      </c>
      <c r="Y8" s="86">
        <f>ETF!$G$7*O8+ETF!$G$8</f>
        <v>0.21200638100561614</v>
      </c>
    </row>
  </sheetData>
  <autoFilter ref="A1:Y8" xr:uid="{52B3E7CB-A282-0044-B492-2F2318709BC0}"/>
  <conditionalFormatting sqref="B2:B8">
    <cfRule type="expression" dxfId="3" priority="22">
      <formula>$AY2="ACID CHANGE"</formula>
    </cfRule>
  </conditionalFormatting>
  <conditionalFormatting sqref="B2:B8">
    <cfRule type="expression" dxfId="2" priority="21">
      <formula>$A2="x"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582B-898A-7D40-9586-233FA98AA75F}">
  <sheetPr codeName="Sheet5"/>
  <dimension ref="A1:Z17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RowHeight="16"/>
  <cols>
    <col min="1" max="2" width="19.6640625" style="17" customWidth="1"/>
    <col min="3" max="4" width="19.6640625" style="18" customWidth="1"/>
    <col min="5" max="5" width="19.6640625" style="17" customWidth="1"/>
    <col min="6" max="8" width="19.6640625" style="18" customWidth="1"/>
    <col min="9" max="9" width="19.6640625" style="17" customWidth="1"/>
    <col min="10" max="10" width="19.6640625" style="18" customWidth="1"/>
    <col min="11" max="11" width="19.6640625" style="17" customWidth="1"/>
    <col min="12" max="12" width="20.1640625" style="17" bestFit="1" customWidth="1"/>
    <col min="13" max="13" width="12.33203125" style="17" bestFit="1" customWidth="1"/>
    <col min="14" max="16384" width="10.83203125" style="17"/>
  </cols>
  <sheetData>
    <row r="1" spans="1:26" s="21" customFormat="1">
      <c r="A1" s="21" t="s">
        <v>0</v>
      </c>
      <c r="B1" s="21" t="s">
        <v>1</v>
      </c>
      <c r="C1" s="22" t="s">
        <v>38</v>
      </c>
      <c r="D1" s="87" t="s">
        <v>39</v>
      </c>
      <c r="E1" s="92" t="s">
        <v>40</v>
      </c>
      <c r="F1" s="23" t="s">
        <v>41</v>
      </c>
      <c r="G1" s="23" t="s">
        <v>42</v>
      </c>
      <c r="H1" s="23" t="s">
        <v>59</v>
      </c>
      <c r="I1" s="22" t="s">
        <v>60</v>
      </c>
      <c r="J1" s="23" t="s">
        <v>58</v>
      </c>
      <c r="K1" s="87" t="s">
        <v>61</v>
      </c>
    </row>
    <row r="2" spans="1:26">
      <c r="A2" s="85" t="s">
        <v>103</v>
      </c>
      <c r="B2" s="85" t="s">
        <v>199</v>
      </c>
      <c r="C2" s="86">
        <v>0.65695191428587285</v>
      </c>
      <c r="D2" s="86">
        <v>0.27213108476629155</v>
      </c>
      <c r="E2" s="24">
        <f t="shared" ref="E2:E31" si="0">(DATEVALUE(LEFT(A2,10))+TIMEVALUE(MID(A2,12,5)))-(DATEVALUE(LEFT($E$90,10))+TIMEVALUE(MID($E$90,12,5)))</f>
        <v>20.12777777777228</v>
      </c>
      <c r="F2" s="123" t="e">
        <f t="shared" ref="F2:F8" si="1">IFERROR(C2-VLOOKUP(B2,ETH_tables,2,FALSE),NA())</f>
        <v>#N/A</v>
      </c>
      <c r="G2" s="123" t="e">
        <f t="shared" ref="G2:G8" si="2">IFERROR(D2-VLOOKUP(B2,ETH_tables,3,FALSE),NA())</f>
        <v>#N/A</v>
      </c>
      <c r="H2" s="123">
        <f t="shared" ref="H2:H31" si="3" xml:space="preserve"> $C$94*E2^5 + $D$94*E2^4 + $E$94*E2^3 + $F$94*E2^2 +  $G$94*E2 +$H$94</f>
        <v>-8.3687876623254887E-4</v>
      </c>
      <c r="I2" s="18">
        <f t="shared" ref="I2:I8" si="4">C2-H2</f>
        <v>0.65778879305210536</v>
      </c>
      <c r="J2" s="18">
        <f t="shared" ref="J2:J31" si="5">$B$95*E2^6 + $C$95*E2^5 + $D$95*E2^4 + $E$95*E2^3 + $F$95*E2^2 +  $G$95*E2 +$H$95</f>
        <v>1.067863489669113E-2</v>
      </c>
      <c r="K2" s="18">
        <f t="shared" ref="K2:K8" si="6">D2-J2</f>
        <v>0.26145244986960042</v>
      </c>
    </row>
    <row r="3" spans="1:26">
      <c r="A3" s="85" t="s">
        <v>104</v>
      </c>
      <c r="B3" s="85" t="s">
        <v>199</v>
      </c>
      <c r="C3" s="86">
        <v>0.66001581813821186</v>
      </c>
      <c r="D3" s="86">
        <v>0.28740085080074879</v>
      </c>
      <c r="E3" s="24">
        <f t="shared" si="0"/>
        <v>24.694444444445253</v>
      </c>
      <c r="F3" s="123" t="e">
        <f t="shared" si="1"/>
        <v>#N/A</v>
      </c>
      <c r="G3" s="123" t="e">
        <f t="shared" si="2"/>
        <v>#N/A</v>
      </c>
      <c r="H3" s="123">
        <f t="shared" si="3"/>
        <v>-1.1858617220369613E-3</v>
      </c>
      <c r="I3" s="18">
        <f t="shared" si="4"/>
        <v>0.6612016798602488</v>
      </c>
      <c r="J3" s="18">
        <f t="shared" si="5"/>
        <v>6.5912311078547697E-3</v>
      </c>
      <c r="K3" s="18">
        <f t="shared" si="6"/>
        <v>0.28080961969289403</v>
      </c>
    </row>
    <row r="4" spans="1:26">
      <c r="A4" s="85" t="s">
        <v>105</v>
      </c>
      <c r="B4" s="85" t="s">
        <v>199</v>
      </c>
      <c r="C4" s="86">
        <v>0.65695191428587285</v>
      </c>
      <c r="D4" s="86">
        <v>0.29217265268651665</v>
      </c>
      <c r="E4" s="24">
        <f t="shared" si="0"/>
        <v>27.328472222223354</v>
      </c>
      <c r="F4" s="123" t="e">
        <f t="shared" si="1"/>
        <v>#N/A</v>
      </c>
      <c r="G4" s="123" t="e">
        <f t="shared" si="2"/>
        <v>#N/A</v>
      </c>
      <c r="H4" s="123">
        <f t="shared" si="3"/>
        <v>-9.3410598461429739E-4</v>
      </c>
      <c r="I4" s="18">
        <f t="shared" si="4"/>
        <v>0.65788602027048715</v>
      </c>
      <c r="J4" s="18">
        <f t="shared" si="5"/>
        <v>5.6266413476689543E-3</v>
      </c>
      <c r="K4" s="18">
        <f t="shared" si="6"/>
        <v>0.28654601133884772</v>
      </c>
    </row>
    <row r="5" spans="1:26">
      <c r="A5" s="85" t="s">
        <v>106</v>
      </c>
      <c r="B5" s="85" t="s">
        <v>199</v>
      </c>
      <c r="C5" s="86">
        <v>0.65388801043353384</v>
      </c>
      <c r="D5" s="86">
        <v>0.26258748099475576</v>
      </c>
      <c r="E5" s="24">
        <f t="shared" si="0"/>
        <v>30.928472222221899</v>
      </c>
      <c r="F5" s="123" t="e">
        <f t="shared" si="1"/>
        <v>#N/A</v>
      </c>
      <c r="G5" s="123" t="e">
        <f t="shared" si="2"/>
        <v>#N/A</v>
      </c>
      <c r="H5" s="123">
        <f t="shared" si="3"/>
        <v>-5.8303894673185364E-5</v>
      </c>
      <c r="I5" s="18">
        <f t="shared" si="4"/>
        <v>0.65394631432820705</v>
      </c>
      <c r="J5" s="18">
        <f t="shared" si="5"/>
        <v>5.4359613846273955E-3</v>
      </c>
      <c r="K5" s="18">
        <f t="shared" si="6"/>
        <v>0.25715151961012839</v>
      </c>
    </row>
    <row r="6" spans="1:26">
      <c r="A6" s="85" t="s">
        <v>107</v>
      </c>
      <c r="B6" s="85" t="s">
        <v>199</v>
      </c>
      <c r="C6" s="86">
        <v>0.67329273483168095</v>
      </c>
      <c r="D6" s="86">
        <v>0.28549213004644164</v>
      </c>
      <c r="E6" s="24">
        <f t="shared" si="0"/>
        <v>33.193055555551837</v>
      </c>
      <c r="F6" s="123" t="e">
        <f t="shared" si="1"/>
        <v>#N/A</v>
      </c>
      <c r="G6" s="123" t="e">
        <f t="shared" si="2"/>
        <v>#N/A</v>
      </c>
      <c r="H6" s="123">
        <f t="shared" si="3"/>
        <v>7.4381227312220882E-4</v>
      </c>
      <c r="I6" s="18">
        <f t="shared" si="4"/>
        <v>0.67254892255855869</v>
      </c>
      <c r="J6" s="18">
        <f t="shared" si="5"/>
        <v>5.1187626038441056E-3</v>
      </c>
      <c r="K6" s="18">
        <f t="shared" si="6"/>
        <v>0.28037336744259755</v>
      </c>
    </row>
    <row r="7" spans="1:26">
      <c r="A7" s="85" t="s">
        <v>108</v>
      </c>
      <c r="B7" s="85" t="s">
        <v>199</v>
      </c>
      <c r="C7" s="86">
        <v>0.67022883097934183</v>
      </c>
      <c r="D7" s="86">
        <v>0.29026393193220951</v>
      </c>
      <c r="E7" s="24">
        <f t="shared" si="0"/>
        <v>35.655555555553292</v>
      </c>
      <c r="F7" s="123" t="e">
        <f t="shared" si="1"/>
        <v>#N/A</v>
      </c>
      <c r="G7" s="123" t="e">
        <f t="shared" si="2"/>
        <v>#N/A</v>
      </c>
      <c r="H7" s="123">
        <f t="shared" si="3"/>
        <v>1.741354892246659E-3</v>
      </c>
      <c r="I7" s="18">
        <f t="shared" si="4"/>
        <v>0.66848747608709513</v>
      </c>
      <c r="J7" s="18">
        <f t="shared" si="5"/>
        <v>3.6268831595887285E-3</v>
      </c>
      <c r="K7" s="18">
        <f t="shared" si="6"/>
        <v>0.28663704877262075</v>
      </c>
    </row>
    <row r="8" spans="1:26">
      <c r="A8" s="85" t="s">
        <v>109</v>
      </c>
      <c r="B8" s="85" t="s">
        <v>199</v>
      </c>
      <c r="C8" s="86">
        <v>0.6528667091494208</v>
      </c>
      <c r="D8" s="86">
        <v>0.21200638100561614</v>
      </c>
      <c r="E8" s="24">
        <f t="shared" si="0"/>
        <v>38.954861111109494</v>
      </c>
      <c r="F8" s="123" t="e">
        <f t="shared" si="1"/>
        <v>#N/A</v>
      </c>
      <c r="G8" s="123" t="e">
        <f t="shared" si="2"/>
        <v>#N/A</v>
      </c>
      <c r="H8" s="123">
        <f t="shared" si="3"/>
        <v>3.0719297567427042E-3</v>
      </c>
      <c r="I8" s="18">
        <f t="shared" si="4"/>
        <v>0.64979477939267805</v>
      </c>
      <c r="J8" s="18">
        <f t="shared" si="5"/>
        <v>-1.5912958500463922E-3</v>
      </c>
      <c r="K8" s="18">
        <f t="shared" si="6"/>
        <v>0.21359767685566253</v>
      </c>
    </row>
    <row r="9" spans="1:26">
      <c r="A9" s="10" t="s">
        <v>113</v>
      </c>
      <c r="B9" s="10" t="s">
        <v>114</v>
      </c>
      <c r="C9" s="11">
        <v>0.19838763771913204</v>
      </c>
      <c r="D9" s="11">
        <v>0.15474475837640148</v>
      </c>
      <c r="E9" s="24">
        <f t="shared" si="0"/>
        <v>1.3194444443797693E-2</v>
      </c>
      <c r="F9" s="123">
        <f t="shared" ref="F9:F63" si="7">IFERROR(C9-VLOOKUP(B9,ETH_tables,2,FALSE),NA())</f>
        <v>-1.3612362280867957E-2</v>
      </c>
      <c r="G9" s="123">
        <f t="shared" ref="G9:G63" si="8">IFERROR(D9-VLOOKUP(B9,ETH_tables,3,FALSE),NA())</f>
        <v>1.4744758376401462E-2</v>
      </c>
      <c r="H9" s="123">
        <f t="shared" si="3"/>
        <v>-7.9778953661329439E-3</v>
      </c>
      <c r="I9" s="18">
        <f t="shared" ref="I9:I38" si="9">C9-H9</f>
        <v>0.20636553308526498</v>
      </c>
      <c r="J9" s="18">
        <f t="shared" si="5"/>
        <v>-1.3852234277010983E-2</v>
      </c>
      <c r="K9" s="18">
        <f t="shared" ref="K9:K38" si="10">D9-J9</f>
        <v>0.16859699265341246</v>
      </c>
      <c r="X9" s="143" t="s">
        <v>57</v>
      </c>
      <c r="Y9" s="143"/>
      <c r="Z9" s="143"/>
    </row>
    <row r="10" spans="1:26">
      <c r="A10" s="10" t="s">
        <v>115</v>
      </c>
      <c r="B10" s="10" t="s">
        <v>114</v>
      </c>
      <c r="C10" s="11">
        <v>0.20757934927614918</v>
      </c>
      <c r="D10" s="11">
        <v>0.10130057725580113</v>
      </c>
      <c r="E10" s="24">
        <f t="shared" si="0"/>
        <v>0.57291666666424135</v>
      </c>
      <c r="F10" s="123">
        <f t="shared" si="7"/>
        <v>-4.4206507238508108E-3</v>
      </c>
      <c r="G10" s="123">
        <f t="shared" si="8"/>
        <v>-3.869942274419888E-2</v>
      </c>
      <c r="H10" s="123">
        <f t="shared" si="3"/>
        <v>-6.7868284182987281E-3</v>
      </c>
      <c r="I10" s="18">
        <f t="shared" si="9"/>
        <v>0.21436617769444791</v>
      </c>
      <c r="J10" s="18">
        <f t="shared" si="5"/>
        <v>-1.3478974509967694E-2</v>
      </c>
      <c r="K10" s="18">
        <f t="shared" si="10"/>
        <v>0.11477955176576883</v>
      </c>
      <c r="L10" s="131"/>
      <c r="M10" s="131"/>
      <c r="X10" s="90">
        <v>0</v>
      </c>
      <c r="Y10" s="90">
        <v>-7.0000000000000001E-3</v>
      </c>
      <c r="Z10" s="90">
        <v>7.0000000000000001E-3</v>
      </c>
    </row>
    <row r="11" spans="1:26">
      <c r="A11" s="10" t="s">
        <v>116</v>
      </c>
      <c r="B11" s="10" t="s">
        <v>114</v>
      </c>
      <c r="C11" s="11">
        <v>0.19430243258267998</v>
      </c>
      <c r="D11" s="11">
        <v>0.14138371309625142</v>
      </c>
      <c r="E11" s="24">
        <f t="shared" si="0"/>
        <v>1.2958333333299379</v>
      </c>
      <c r="F11" s="123">
        <f t="shared" si="7"/>
        <v>-1.7697567417320009E-2</v>
      </c>
      <c r="G11" s="123">
        <f t="shared" si="8"/>
        <v>1.3837130962514044E-3</v>
      </c>
      <c r="H11" s="123">
        <f t="shared" si="3"/>
        <v>-5.4112760632491182E-3</v>
      </c>
      <c r="I11" s="18">
        <f t="shared" si="9"/>
        <v>0.19971370864592911</v>
      </c>
      <c r="J11" s="18">
        <f t="shared" si="5"/>
        <v>-1.2338751137788588E-2</v>
      </c>
      <c r="K11" s="18">
        <f t="shared" si="10"/>
        <v>0.15372246423404001</v>
      </c>
      <c r="L11" s="131"/>
      <c r="M11" s="131"/>
      <c r="X11" s="91">
        <v>130</v>
      </c>
      <c r="Y11" s="91">
        <v>-7.0000000000000001E-3</v>
      </c>
      <c r="Z11" s="91">
        <v>7.0000000000000001E-3</v>
      </c>
    </row>
    <row r="12" spans="1:26">
      <c r="A12" s="10" t="s">
        <v>117</v>
      </c>
      <c r="B12" s="10" t="s">
        <v>114</v>
      </c>
      <c r="C12" s="11">
        <v>0.21064325312848819</v>
      </c>
      <c r="D12" s="11">
        <v>7.5532847072654535E-2</v>
      </c>
      <c r="E12" s="24">
        <f t="shared" si="0"/>
        <v>2.1756944444423425</v>
      </c>
      <c r="F12" s="123">
        <f t="shared" si="7"/>
        <v>-1.3567468715117992E-3</v>
      </c>
      <c r="G12" s="123">
        <f t="shared" si="8"/>
        <v>-6.4467152927345478E-2</v>
      </c>
      <c r="H12" s="123">
        <f t="shared" si="3"/>
        <v>-3.9671806039900601E-3</v>
      </c>
      <c r="I12" s="18">
        <f t="shared" si="9"/>
        <v>0.21461043373247826</v>
      </c>
      <c r="J12" s="18">
        <f t="shared" si="5"/>
        <v>-1.019476508251735E-2</v>
      </c>
      <c r="K12" s="18">
        <f t="shared" si="10"/>
        <v>8.5727612155171884E-2</v>
      </c>
      <c r="L12" s="130"/>
      <c r="X12" s="88"/>
      <c r="Y12" s="88"/>
      <c r="Z12" s="88"/>
    </row>
    <row r="13" spans="1:26">
      <c r="A13" s="10" t="s">
        <v>118</v>
      </c>
      <c r="B13" s="10" t="s">
        <v>114</v>
      </c>
      <c r="C13" s="11">
        <v>0.22085626596961827</v>
      </c>
      <c r="D13" s="11">
        <v>0.15474475837640148</v>
      </c>
      <c r="E13" s="24">
        <f t="shared" si="0"/>
        <v>3.390277777776646</v>
      </c>
      <c r="F13" s="123">
        <f t="shared" si="7"/>
        <v>8.8562659696182766E-3</v>
      </c>
      <c r="G13" s="123">
        <f t="shared" si="8"/>
        <v>1.4744758376401462E-2</v>
      </c>
      <c r="H13" s="123">
        <f t="shared" si="3"/>
        <v>-2.349412254494543E-3</v>
      </c>
      <c r="I13" s="18">
        <f t="shared" si="9"/>
        <v>0.2232056782241128</v>
      </c>
      <c r="J13" s="18">
        <f t="shared" si="5"/>
        <v>-6.3624122859616498E-3</v>
      </c>
      <c r="K13" s="18">
        <f t="shared" si="10"/>
        <v>0.16110717066236313</v>
      </c>
      <c r="X13" s="88"/>
      <c r="Y13" s="88"/>
      <c r="Z13" s="88"/>
    </row>
    <row r="14" spans="1:26">
      <c r="A14" s="10" t="s">
        <v>119</v>
      </c>
      <c r="B14" s="10" t="s">
        <v>114</v>
      </c>
      <c r="C14" s="11">
        <v>0.20962195184437515</v>
      </c>
      <c r="D14" s="11">
        <v>0.12897702819325488</v>
      </c>
      <c r="E14" s="24">
        <f t="shared" si="0"/>
        <v>5.5256944444408873</v>
      </c>
      <c r="F14" s="123">
        <f t="shared" si="7"/>
        <v>-2.3780481556248401E-3</v>
      </c>
      <c r="G14" s="123">
        <f t="shared" si="8"/>
        <v>-1.1022971806745135E-2</v>
      </c>
      <c r="H14" s="123">
        <f t="shared" si="3"/>
        <v>-4.0613867395361894E-4</v>
      </c>
      <c r="I14" s="18">
        <f t="shared" si="9"/>
        <v>0.21002809051832877</v>
      </c>
      <c r="J14" s="18">
        <f t="shared" si="5"/>
        <v>1.2177301982317281E-3</v>
      </c>
      <c r="K14" s="18">
        <f t="shared" si="10"/>
        <v>0.12775929799502314</v>
      </c>
      <c r="X14" s="88"/>
      <c r="Y14" s="88"/>
      <c r="Z14" s="88"/>
    </row>
    <row r="15" spans="1:26">
      <c r="A15" s="10" t="s">
        <v>120</v>
      </c>
      <c r="B15" s="10" t="s">
        <v>114</v>
      </c>
      <c r="C15" s="11">
        <v>0.20145154157147105</v>
      </c>
      <c r="D15" s="11">
        <v>0.17287760554231948</v>
      </c>
      <c r="E15" s="24">
        <f t="shared" si="0"/>
        <v>6.0444444444437977</v>
      </c>
      <c r="F15" s="123">
        <f t="shared" si="7"/>
        <v>-1.0548458428528945E-2</v>
      </c>
      <c r="G15" s="123">
        <f t="shared" si="8"/>
        <v>3.2877605542319471E-2</v>
      </c>
      <c r="H15" s="123">
        <f t="shared" si="3"/>
        <v>-8.1869154363662516E-5</v>
      </c>
      <c r="I15" s="18">
        <f t="shared" si="9"/>
        <v>0.20153341072583472</v>
      </c>
      <c r="J15" s="18">
        <f t="shared" si="5"/>
        <v>3.0066928451644888E-3</v>
      </c>
      <c r="K15" s="18">
        <f t="shared" si="10"/>
        <v>0.16987091269715499</v>
      </c>
      <c r="X15" s="88"/>
      <c r="Y15" s="88"/>
      <c r="Z15" s="88"/>
    </row>
    <row r="16" spans="1:26">
      <c r="A16" s="10" t="s">
        <v>121</v>
      </c>
      <c r="B16" s="10" t="s">
        <v>114</v>
      </c>
      <c r="C16" s="11">
        <v>0.21166455441260112</v>
      </c>
      <c r="D16" s="11">
        <v>0.11657034329025839</v>
      </c>
      <c r="E16" s="24">
        <f t="shared" si="0"/>
        <v>8.1611111111124046</v>
      </c>
      <c r="F16" s="123">
        <f t="shared" si="7"/>
        <v>-3.3544558739886932E-4</v>
      </c>
      <c r="G16" s="123">
        <f t="shared" si="8"/>
        <v>-2.342965670974162E-2</v>
      </c>
      <c r="H16" s="123">
        <f t="shared" si="3"/>
        <v>7.5953598868945191E-4</v>
      </c>
      <c r="I16" s="18">
        <f t="shared" si="9"/>
        <v>0.21090501842391168</v>
      </c>
      <c r="J16" s="18">
        <f t="shared" si="5"/>
        <v>9.3911116193565181E-3</v>
      </c>
      <c r="K16" s="18">
        <f t="shared" si="10"/>
        <v>0.10717923167090188</v>
      </c>
      <c r="X16" s="88"/>
      <c r="Y16" s="88"/>
      <c r="Z16" s="88"/>
    </row>
    <row r="17" spans="1:26">
      <c r="A17" s="10" t="s">
        <v>122</v>
      </c>
      <c r="B17" s="10" t="s">
        <v>114</v>
      </c>
      <c r="C17" s="11">
        <v>0.22494147110607032</v>
      </c>
      <c r="D17" s="11">
        <v>0.12420522630748701</v>
      </c>
      <c r="E17" s="24">
        <f t="shared" si="0"/>
        <v>9.9354166666671517</v>
      </c>
      <c r="F17" s="123">
        <f t="shared" si="7"/>
        <v>1.2941471106070329E-2</v>
      </c>
      <c r="G17" s="123">
        <f t="shared" si="8"/>
        <v>-1.5794773692513003E-2</v>
      </c>
      <c r="H17" s="123">
        <f t="shared" si="3"/>
        <v>9.8943042950202717E-4</v>
      </c>
      <c r="I17" s="18">
        <f t="shared" si="9"/>
        <v>0.22395204067656829</v>
      </c>
      <c r="J17" s="18">
        <f t="shared" si="5"/>
        <v>1.3181870657531063E-2</v>
      </c>
      <c r="K17" s="18">
        <f t="shared" si="10"/>
        <v>0.11102335564995594</v>
      </c>
      <c r="X17" s="88"/>
      <c r="Y17" s="88"/>
      <c r="Z17" s="88"/>
    </row>
    <row r="18" spans="1:26">
      <c r="A18" s="10" t="s">
        <v>123</v>
      </c>
      <c r="B18" s="10" t="s">
        <v>114</v>
      </c>
      <c r="C18" s="11">
        <v>0.23209058009486139</v>
      </c>
      <c r="D18" s="11">
        <v>0.16810580365655159</v>
      </c>
      <c r="E18" s="24">
        <f t="shared" si="0"/>
        <v>12.144444444442343</v>
      </c>
      <c r="F18" s="123">
        <f t="shared" si="7"/>
        <v>2.0090580094861393E-2</v>
      </c>
      <c r="G18" s="123">
        <f t="shared" si="8"/>
        <v>2.8105803656551576E-2</v>
      </c>
      <c r="H18" s="123">
        <f t="shared" si="3"/>
        <v>8.5982832902219836E-4</v>
      </c>
      <c r="I18" s="18">
        <f t="shared" si="9"/>
        <v>0.23123075176583918</v>
      </c>
      <c r="J18" s="18">
        <f t="shared" si="5"/>
        <v>1.5666487872603815E-2</v>
      </c>
      <c r="K18" s="18">
        <f t="shared" si="10"/>
        <v>0.15243931578394776</v>
      </c>
      <c r="X18" s="88"/>
      <c r="Y18" s="88"/>
      <c r="Z18" s="88"/>
    </row>
    <row r="19" spans="1:26">
      <c r="A19" s="10" t="s">
        <v>124</v>
      </c>
      <c r="B19" s="10" t="s">
        <v>114</v>
      </c>
      <c r="C19" s="11">
        <v>0.2055367467079231</v>
      </c>
      <c r="D19" s="11">
        <v>0.12897702819325488</v>
      </c>
      <c r="E19" s="24">
        <f t="shared" si="0"/>
        <v>14.10624999999709</v>
      </c>
      <c r="F19" s="123">
        <f t="shared" si="7"/>
        <v>-6.4632532920768926E-3</v>
      </c>
      <c r="G19" s="123">
        <f t="shared" si="8"/>
        <v>-1.1022971806745135E-2</v>
      </c>
      <c r="H19" s="123">
        <f t="shared" si="3"/>
        <v>5.0600923748956445E-4</v>
      </c>
      <c r="I19" s="18">
        <f t="shared" si="9"/>
        <v>0.20503073747043354</v>
      </c>
      <c r="J19" s="18">
        <f t="shared" si="5"/>
        <v>1.5981785008206517E-2</v>
      </c>
      <c r="K19" s="18">
        <f t="shared" si="10"/>
        <v>0.11299524318504836</v>
      </c>
      <c r="X19" s="88"/>
      <c r="Y19" s="88"/>
      <c r="Z19" s="88"/>
    </row>
    <row r="20" spans="1:26">
      <c r="A20" s="10" t="s">
        <v>125</v>
      </c>
      <c r="B20" s="10" t="s">
        <v>114</v>
      </c>
      <c r="C20" s="11">
        <v>0.22085626596961827</v>
      </c>
      <c r="D20" s="11">
        <v>0.18051248855954807</v>
      </c>
      <c r="E20" s="24">
        <f t="shared" si="0"/>
        <v>16.225694444445253</v>
      </c>
      <c r="F20" s="123">
        <f t="shared" si="7"/>
        <v>8.8562659696182766E-3</v>
      </c>
      <c r="G20" s="123">
        <f t="shared" si="8"/>
        <v>4.051248855954806E-2</v>
      </c>
      <c r="H20" s="123">
        <f t="shared" si="3"/>
        <v>1.0684922182955386E-5</v>
      </c>
      <c r="I20" s="18">
        <f t="shared" si="9"/>
        <v>0.22084558104743532</v>
      </c>
      <c r="J20" s="18">
        <f t="shared" si="5"/>
        <v>1.4810240751616705E-2</v>
      </c>
      <c r="K20" s="18">
        <f t="shared" si="10"/>
        <v>0.16570224780793136</v>
      </c>
      <c r="X20" s="89"/>
      <c r="Y20" s="89"/>
      <c r="Z20" s="89"/>
    </row>
    <row r="21" spans="1:26">
      <c r="A21" s="10" t="s">
        <v>126</v>
      </c>
      <c r="B21" s="10" t="s">
        <v>114</v>
      </c>
      <c r="C21" s="11">
        <v>0.20860065056026211</v>
      </c>
      <c r="D21" s="11">
        <v>0.20532585836554113</v>
      </c>
      <c r="E21" s="24">
        <f t="shared" si="0"/>
        <v>17.788194444445253</v>
      </c>
      <c r="F21" s="123">
        <f t="shared" si="7"/>
        <v>-3.399349439737881E-3</v>
      </c>
      <c r="G21" s="123">
        <f t="shared" si="8"/>
        <v>6.5325858365541112E-2</v>
      </c>
      <c r="H21" s="123">
        <f t="shared" si="3"/>
        <v>-3.6120012985199623E-4</v>
      </c>
      <c r="I21" s="18">
        <f t="shared" si="9"/>
        <v>0.20896185069011411</v>
      </c>
      <c r="J21" s="18">
        <f t="shared" si="5"/>
        <v>1.3308844185221737E-2</v>
      </c>
      <c r="K21" s="18">
        <f t="shared" si="10"/>
        <v>0.19201701418031938</v>
      </c>
      <c r="X21" s="89"/>
      <c r="Y21" s="89"/>
      <c r="Z21" s="89"/>
    </row>
    <row r="22" spans="1:26">
      <c r="A22" s="10" t="s">
        <v>127</v>
      </c>
      <c r="B22" s="10" t="s">
        <v>114</v>
      </c>
      <c r="C22" s="11">
        <v>0.20043024028735812</v>
      </c>
      <c r="D22" s="11">
        <v>9.462005461572609E-2</v>
      </c>
      <c r="E22" s="24">
        <f t="shared" si="0"/>
        <v>19.59652777777228</v>
      </c>
      <c r="F22" s="123">
        <f t="shared" si="7"/>
        <v>-1.1569759712641875E-2</v>
      </c>
      <c r="G22" s="123">
        <f t="shared" si="8"/>
        <v>-4.5379945384273923E-2</v>
      </c>
      <c r="H22" s="123">
        <f t="shared" si="3"/>
        <v>-7.4186977933803772E-4</v>
      </c>
      <c r="I22" s="18">
        <f t="shared" si="9"/>
        <v>0.20117211006669616</v>
      </c>
      <c r="J22" s="18">
        <f t="shared" si="5"/>
        <v>1.128180648734943E-2</v>
      </c>
      <c r="K22" s="18">
        <f t="shared" si="10"/>
        <v>8.333824812837666E-2</v>
      </c>
      <c r="X22" s="89"/>
      <c r="Y22" s="89"/>
      <c r="Z22" s="89"/>
    </row>
    <row r="23" spans="1:26">
      <c r="A23" s="10" t="s">
        <v>128</v>
      </c>
      <c r="B23" s="10" t="s">
        <v>114</v>
      </c>
      <c r="C23" s="11">
        <v>0.20962195184437515</v>
      </c>
      <c r="D23" s="11">
        <v>0.1375662715876371</v>
      </c>
      <c r="E23" s="24">
        <f t="shared" si="0"/>
        <v>21.559027777773736</v>
      </c>
      <c r="F23" s="123">
        <f t="shared" si="7"/>
        <v>-2.3780481556248401E-3</v>
      </c>
      <c r="G23" s="123">
        <f t="shared" si="8"/>
        <v>-2.4337284123629177E-3</v>
      </c>
      <c r="H23" s="123">
        <f t="shared" si="3"/>
        <v>-1.0431308929303232E-3</v>
      </c>
      <c r="I23" s="18">
        <f t="shared" si="9"/>
        <v>0.21066508273730547</v>
      </c>
      <c r="J23" s="18">
        <f t="shared" si="5"/>
        <v>9.1316287080416975E-3</v>
      </c>
      <c r="K23" s="18">
        <f t="shared" si="10"/>
        <v>0.12843464287959538</v>
      </c>
      <c r="X23" s="89"/>
      <c r="Y23" s="89"/>
      <c r="Z23" s="89"/>
    </row>
    <row r="24" spans="1:26">
      <c r="A24" s="10" t="s">
        <v>129</v>
      </c>
      <c r="B24" s="10" t="s">
        <v>114</v>
      </c>
      <c r="C24" s="11">
        <v>0.21677106083316622</v>
      </c>
      <c r="D24" s="11">
        <v>0.19673661497115891</v>
      </c>
      <c r="E24" s="24">
        <f t="shared" si="0"/>
        <v>23.829166666662786</v>
      </c>
      <c r="F24" s="123">
        <f t="shared" si="7"/>
        <v>4.7710608331662241E-3</v>
      </c>
      <c r="G24" s="123">
        <f t="shared" si="8"/>
        <v>5.6736614971158894E-2</v>
      </c>
      <c r="H24" s="123">
        <f t="shared" si="3"/>
        <v>-1.1929474388730071E-3</v>
      </c>
      <c r="I24" s="18">
        <f t="shared" si="9"/>
        <v>0.21796400827203921</v>
      </c>
      <c r="J24" s="18">
        <f t="shared" si="5"/>
        <v>7.145290005759572E-3</v>
      </c>
      <c r="K24" s="18">
        <f t="shared" si="10"/>
        <v>0.18959132496539932</v>
      </c>
      <c r="X24" s="143" t="s">
        <v>57</v>
      </c>
      <c r="Y24" s="143"/>
      <c r="Z24" s="143"/>
    </row>
    <row r="25" spans="1:26">
      <c r="A25" s="10" t="s">
        <v>130</v>
      </c>
      <c r="B25" s="10" t="s">
        <v>114</v>
      </c>
      <c r="C25" s="11">
        <v>0.21166455441260112</v>
      </c>
      <c r="D25" s="11">
        <v>0.12038778479887269</v>
      </c>
      <c r="E25" s="24">
        <f t="shared" si="0"/>
        <v>25.38749999999709</v>
      </c>
      <c r="F25" s="123">
        <f t="shared" si="7"/>
        <v>-3.3544558739886932E-4</v>
      </c>
      <c r="G25" s="123">
        <f t="shared" si="8"/>
        <v>-1.9612215201127325E-2</v>
      </c>
      <c r="H25" s="123">
        <f t="shared" si="3"/>
        <v>-1.1533319660311306E-3</v>
      </c>
      <c r="I25" s="18">
        <f t="shared" si="9"/>
        <v>0.21281788637863225</v>
      </c>
      <c r="J25" s="18">
        <f t="shared" si="5"/>
        <v>6.2348660687269047E-3</v>
      </c>
      <c r="K25" s="18">
        <f t="shared" si="10"/>
        <v>0.11415291873014578</v>
      </c>
      <c r="X25" s="90">
        <v>0</v>
      </c>
      <c r="Y25" s="90">
        <v>-2.3E-2</v>
      </c>
      <c r="Z25" s="90">
        <v>2.3E-2</v>
      </c>
    </row>
    <row r="26" spans="1:26">
      <c r="A26" s="10" t="s">
        <v>131</v>
      </c>
      <c r="B26" s="10" t="s">
        <v>114</v>
      </c>
      <c r="C26" s="11">
        <v>0.21064325312848819</v>
      </c>
      <c r="D26" s="11">
        <v>0.14901859611348001</v>
      </c>
      <c r="E26" s="24">
        <f t="shared" si="0"/>
        <v>27.518055555556202</v>
      </c>
      <c r="F26" s="123">
        <f t="shared" si="7"/>
        <v>-1.3567468715117992E-3</v>
      </c>
      <c r="G26" s="123">
        <f t="shared" si="8"/>
        <v>9.018596113479993E-3</v>
      </c>
      <c r="H26" s="123">
        <f t="shared" si="3"/>
        <v>-9.0268997549700081E-4</v>
      </c>
      <c r="I26" s="18">
        <f t="shared" si="9"/>
        <v>0.2115459431039852</v>
      </c>
      <c r="J26" s="18">
        <f t="shared" si="5"/>
        <v>5.594415348685107E-3</v>
      </c>
      <c r="K26" s="18">
        <f t="shared" si="10"/>
        <v>0.14342418076479491</v>
      </c>
      <c r="X26" s="90">
        <v>130</v>
      </c>
      <c r="Y26" s="90">
        <v>-2.3E-2</v>
      </c>
      <c r="Z26" s="90">
        <v>2.3E-2</v>
      </c>
    </row>
    <row r="27" spans="1:26">
      <c r="A27" s="10" t="s">
        <v>132</v>
      </c>
      <c r="B27" s="10" t="s">
        <v>114</v>
      </c>
      <c r="C27" s="11">
        <v>0.21064325312848819</v>
      </c>
      <c r="D27" s="11">
        <v>0.15569911875355505</v>
      </c>
      <c r="E27" s="24">
        <f t="shared" si="0"/>
        <v>29.476388888884685</v>
      </c>
      <c r="F27" s="123">
        <f t="shared" si="7"/>
        <v>-1.3567468715117992E-3</v>
      </c>
      <c r="G27" s="123">
        <f t="shared" si="8"/>
        <v>1.5699118753555036E-2</v>
      </c>
      <c r="H27" s="123">
        <f t="shared" si="3"/>
        <v>-4.7926013689009866E-4</v>
      </c>
      <c r="I27" s="18">
        <f t="shared" si="9"/>
        <v>0.21112251326537829</v>
      </c>
      <c r="J27" s="18">
        <f t="shared" si="5"/>
        <v>5.4521976688698091E-3</v>
      </c>
      <c r="K27" s="18">
        <f t="shared" si="10"/>
        <v>0.15024692108468524</v>
      </c>
    </row>
    <row r="28" spans="1:26">
      <c r="A28" s="10" t="s">
        <v>133</v>
      </c>
      <c r="B28" s="10" t="s">
        <v>114</v>
      </c>
      <c r="C28" s="11">
        <v>0.20962195184437515</v>
      </c>
      <c r="D28" s="11">
        <v>0.14901859611348001</v>
      </c>
      <c r="E28" s="24">
        <f t="shared" si="0"/>
        <v>32.672222222223354</v>
      </c>
      <c r="F28" s="123">
        <f t="shared" si="7"/>
        <v>-2.3780481556248401E-3</v>
      </c>
      <c r="G28" s="123">
        <f t="shared" si="8"/>
        <v>9.018596113479993E-3</v>
      </c>
      <c r="H28" s="123">
        <f t="shared" si="3"/>
        <v>5.463816971478172E-4</v>
      </c>
      <c r="I28" s="18">
        <f t="shared" si="9"/>
        <v>0.20907557014722733</v>
      </c>
      <c r="J28" s="18">
        <f t="shared" si="5"/>
        <v>5.2530705975400438E-3</v>
      </c>
      <c r="K28" s="18">
        <f t="shared" si="10"/>
        <v>0.14376552551593996</v>
      </c>
    </row>
    <row r="29" spans="1:26">
      <c r="A29" s="10" t="s">
        <v>134</v>
      </c>
      <c r="B29" s="10" t="s">
        <v>114</v>
      </c>
      <c r="C29" s="11">
        <v>0.22596277239018325</v>
      </c>
      <c r="D29" s="11">
        <v>0.15951656026216937</v>
      </c>
      <c r="E29" s="24">
        <f t="shared" si="0"/>
        <v>34.597916666665697</v>
      </c>
      <c r="F29" s="123">
        <f t="shared" si="7"/>
        <v>1.3962772390183259E-2</v>
      </c>
      <c r="G29" s="123">
        <f t="shared" si="8"/>
        <v>1.9516560262169358E-2</v>
      </c>
      <c r="H29" s="123">
        <f t="shared" si="3"/>
        <v>1.3036613383855186E-3</v>
      </c>
      <c r="I29" s="18">
        <f t="shared" si="9"/>
        <v>0.22465911105179773</v>
      </c>
      <c r="J29" s="18">
        <f t="shared" si="5"/>
        <v>4.4694390141736505E-3</v>
      </c>
      <c r="K29" s="18">
        <f t="shared" si="10"/>
        <v>0.15504712124799572</v>
      </c>
    </row>
    <row r="30" spans="1:26">
      <c r="A30" s="10" t="s">
        <v>135</v>
      </c>
      <c r="B30" s="10" t="s">
        <v>114</v>
      </c>
      <c r="C30" s="11">
        <v>0.20349414413969713</v>
      </c>
      <c r="D30" s="11">
        <v>0.11943342442171911</v>
      </c>
      <c r="E30" s="24">
        <f t="shared" si="0"/>
        <v>36.530555555553292</v>
      </c>
      <c r="F30" s="123">
        <f t="shared" si="7"/>
        <v>-8.5058558603028633E-3</v>
      </c>
      <c r="G30" s="123">
        <f t="shared" si="8"/>
        <v>-2.0566575578280899E-2</v>
      </c>
      <c r="H30" s="123">
        <f t="shared" si="3"/>
        <v>2.1059541137351465E-3</v>
      </c>
      <c r="I30" s="18">
        <f t="shared" si="9"/>
        <v>0.20138819002596198</v>
      </c>
      <c r="J30" s="18">
        <f t="shared" si="5"/>
        <v>2.6500343201958237E-3</v>
      </c>
      <c r="K30" s="18">
        <f t="shared" si="10"/>
        <v>0.11678339010152329</v>
      </c>
    </row>
    <row r="31" spans="1:26">
      <c r="A31" s="10" t="s">
        <v>136</v>
      </c>
      <c r="B31" s="10" t="s">
        <v>114</v>
      </c>
      <c r="C31" s="11">
        <v>0.21370715698082721</v>
      </c>
      <c r="D31" s="11">
        <v>0.16715144327939802</v>
      </c>
      <c r="E31" s="24">
        <f t="shared" si="0"/>
        <v>38.090277777773736</v>
      </c>
      <c r="F31" s="123">
        <f t="shared" si="7"/>
        <v>1.7071569808272125E-3</v>
      </c>
      <c r="G31" s="123">
        <f t="shared" si="8"/>
        <v>2.7151443279398002E-2</v>
      </c>
      <c r="H31" s="123">
        <f t="shared" si="3"/>
        <v>2.7405045624559823E-3</v>
      </c>
      <c r="I31" s="18">
        <f t="shared" si="9"/>
        <v>0.21096665241837123</v>
      </c>
      <c r="J31" s="18">
        <f t="shared" si="5"/>
        <v>1.9236475880491169E-4</v>
      </c>
      <c r="K31" s="18">
        <f t="shared" si="10"/>
        <v>0.16695907852059311</v>
      </c>
    </row>
    <row r="32" spans="1:26">
      <c r="A32" s="10" t="s">
        <v>137</v>
      </c>
      <c r="B32" s="10" t="s">
        <v>114</v>
      </c>
      <c r="C32" s="11">
        <v>0.20757934927614918</v>
      </c>
      <c r="D32" s="11">
        <v>0.13374883007902277</v>
      </c>
      <c r="E32" s="24">
        <f t="shared" ref="E32:E63" si="11">(DATEVALUE(LEFT(A32,10))+TIMEVALUE(MID(A32,12,5)))-(DATEVALUE(LEFT($E$90,10))+TIMEVALUE(MID($E$90,12,5)))</f>
        <v>39.668055555550382</v>
      </c>
      <c r="F32" s="123">
        <f t="shared" si="7"/>
        <v>-4.4206507238508108E-3</v>
      </c>
      <c r="G32" s="123">
        <f t="shared" si="8"/>
        <v>-6.2511699209772398E-3</v>
      </c>
      <c r="H32" s="123">
        <f t="shared" ref="H32:H63" si="12" xml:space="preserve"> $C$94*E32^5 + $D$94*E32^4 + $E$94*E32^3 + $F$94*E32^2 +  $G$94*E32 +$H$94</f>
        <v>3.3279575481138038E-3</v>
      </c>
      <c r="I32" s="18">
        <f t="shared" si="9"/>
        <v>0.20425139172803539</v>
      </c>
      <c r="J32" s="18">
        <f t="shared" ref="J32:J63" si="13">$B$95*E32^6 + $C$95*E32^5 + $D$95*E32^4 + $E$95*E32^3 + $F$95*E32^2 +  $G$95*E32 +$H$95</f>
        <v>-3.2898258322167431E-3</v>
      </c>
      <c r="K32" s="18">
        <f t="shared" si="10"/>
        <v>0.13703865591123951</v>
      </c>
    </row>
    <row r="33" spans="1:13">
      <c r="A33" s="10" t="s">
        <v>138</v>
      </c>
      <c r="B33" s="10" t="s">
        <v>114</v>
      </c>
      <c r="C33" s="11">
        <v>0.22392016982195728</v>
      </c>
      <c r="D33" s="11">
        <v>0.13088574894756205</v>
      </c>
      <c r="E33" s="24">
        <f t="shared" si="11"/>
        <v>41.59652777777228</v>
      </c>
      <c r="F33" s="123">
        <f t="shared" si="7"/>
        <v>1.1920169821957288E-2</v>
      </c>
      <c r="G33" s="123">
        <f t="shared" si="8"/>
        <v>-9.1142510524379605E-3</v>
      </c>
      <c r="H33" s="123">
        <f t="shared" si="12"/>
        <v>3.9064642688159609E-3</v>
      </c>
      <c r="I33" s="18">
        <f t="shared" si="9"/>
        <v>0.22001370555314131</v>
      </c>
      <c r="J33" s="18">
        <f t="shared" si="13"/>
        <v>-8.8150464717941246E-3</v>
      </c>
      <c r="K33" s="18">
        <f t="shared" si="10"/>
        <v>0.13970079541935618</v>
      </c>
    </row>
    <row r="34" spans="1:13">
      <c r="A34" s="10" t="s">
        <v>139</v>
      </c>
      <c r="B34" s="10" t="s">
        <v>114</v>
      </c>
      <c r="C34" s="11">
        <v>0.20860065056026211</v>
      </c>
      <c r="D34" s="11">
        <v>9.5574414992879664E-2</v>
      </c>
      <c r="E34" s="24">
        <f t="shared" si="11"/>
        <v>44.163194444445253</v>
      </c>
      <c r="F34" s="123">
        <f t="shared" si="7"/>
        <v>-3.399349439737881E-3</v>
      </c>
      <c r="G34" s="123">
        <f t="shared" si="8"/>
        <v>-4.442558500712035E-2</v>
      </c>
      <c r="H34" s="123">
        <f t="shared" si="12"/>
        <v>4.2909232709148967E-3</v>
      </c>
      <c r="I34" s="18">
        <f t="shared" si="9"/>
        <v>0.20430972728934721</v>
      </c>
      <c r="J34" s="18">
        <f t="shared" si="13"/>
        <v>-1.7417632609606763E-2</v>
      </c>
      <c r="K34" s="18">
        <f t="shared" si="10"/>
        <v>0.11299204760248643</v>
      </c>
    </row>
    <row r="35" spans="1:13">
      <c r="A35" s="10" t="s">
        <v>140</v>
      </c>
      <c r="B35" s="10" t="s">
        <v>114</v>
      </c>
      <c r="C35" s="11">
        <v>0.21779236211727926</v>
      </c>
      <c r="D35" s="11">
        <v>0.13565755083332995</v>
      </c>
      <c r="E35" s="24">
        <f t="shared" si="11"/>
        <v>47.215277777773736</v>
      </c>
      <c r="F35" s="123">
        <f t="shared" si="7"/>
        <v>5.792362117279265E-3</v>
      </c>
      <c r="G35" s="123">
        <f t="shared" si="8"/>
        <v>-4.3424491666700649E-3</v>
      </c>
      <c r="H35" s="123">
        <f t="shared" si="12"/>
        <v>3.8745124216402541E-3</v>
      </c>
      <c r="I35" s="18">
        <f t="shared" si="9"/>
        <v>0.21391784969563901</v>
      </c>
      <c r="J35" s="18">
        <f t="shared" si="13"/>
        <v>-2.5552222040567819E-2</v>
      </c>
      <c r="K35" s="18">
        <f t="shared" si="10"/>
        <v>0.16120977287389776</v>
      </c>
    </row>
    <row r="36" spans="1:13">
      <c r="A36" s="10" t="s">
        <v>141</v>
      </c>
      <c r="B36" s="10" t="s">
        <v>142</v>
      </c>
      <c r="C36" s="11">
        <v>0.21166455441260112</v>
      </c>
      <c r="D36" s="11">
        <v>0.12325086593033341</v>
      </c>
      <c r="E36" s="24">
        <f t="shared" si="11"/>
        <v>0.1875</v>
      </c>
      <c r="F36" s="123">
        <f t="shared" si="7"/>
        <v>-3.3544558739886932E-4</v>
      </c>
      <c r="G36" s="123">
        <f t="shared" si="8"/>
        <v>-1.6749134069666605E-2</v>
      </c>
      <c r="H36" s="123">
        <f t="shared" si="12"/>
        <v>-7.5947479904802575E-3</v>
      </c>
      <c r="I36" s="18">
        <f t="shared" si="9"/>
        <v>0.21925930240308139</v>
      </c>
      <c r="J36" s="18">
        <f t="shared" si="13"/>
        <v>-1.3790199337465879E-2</v>
      </c>
      <c r="K36" s="18">
        <f t="shared" si="10"/>
        <v>0.1370410652677993</v>
      </c>
      <c r="L36" s="131" cm="1">
        <f t="array" ref="L36:M40">LINEST(G9:G89,F9:F89,TRUE,TRUE)</f>
        <v>0.1799006753327225</v>
      </c>
      <c r="M36" s="131">
        <v>1.3126800546445626E-4</v>
      </c>
    </row>
    <row r="37" spans="1:13">
      <c r="A37" s="10" t="s">
        <v>143</v>
      </c>
      <c r="B37" s="10" t="s">
        <v>142</v>
      </c>
      <c r="C37" s="11">
        <v>0.20757934927614918</v>
      </c>
      <c r="D37" s="11">
        <v>0.13565755083332995</v>
      </c>
      <c r="E37" s="24">
        <f t="shared" si="11"/>
        <v>0.94861111111094942</v>
      </c>
      <c r="F37" s="123">
        <f t="shared" si="7"/>
        <v>-4.4206507238508108E-3</v>
      </c>
      <c r="G37" s="123">
        <f t="shared" si="8"/>
        <v>-4.3424491666700649E-3</v>
      </c>
      <c r="H37" s="123">
        <f t="shared" si="12"/>
        <v>-6.0497731423513543E-3</v>
      </c>
      <c r="I37" s="18">
        <f t="shared" si="9"/>
        <v>0.21362912241850054</v>
      </c>
      <c r="J37" s="18">
        <f t="shared" si="13"/>
        <v>-1.2968663264909228E-2</v>
      </c>
      <c r="K37" s="18">
        <f t="shared" si="10"/>
        <v>0.14862621409823917</v>
      </c>
      <c r="L37" s="131">
        <v>0.36442889092861991</v>
      </c>
      <c r="M37" s="131">
        <v>3.0762035178359595E-3</v>
      </c>
    </row>
    <row r="38" spans="1:13">
      <c r="A38" s="10" t="s">
        <v>144</v>
      </c>
      <c r="B38" s="10" t="s">
        <v>142</v>
      </c>
      <c r="C38" s="11">
        <v>0.20757934927614918</v>
      </c>
      <c r="D38" s="11">
        <v>9.462005461572609E-2</v>
      </c>
      <c r="E38" s="24">
        <f t="shared" si="11"/>
        <v>1.4812499999970896</v>
      </c>
      <c r="F38" s="123">
        <f t="shared" si="7"/>
        <v>-4.4206507238508108E-3</v>
      </c>
      <c r="G38" s="123">
        <f t="shared" si="8"/>
        <v>-4.5379945384273923E-2</v>
      </c>
      <c r="H38" s="123">
        <f t="shared" si="12"/>
        <v>-5.0866059228511637E-3</v>
      </c>
      <c r="I38" s="18">
        <f t="shared" si="9"/>
        <v>0.21266595519900033</v>
      </c>
      <c r="J38" s="18">
        <f t="shared" si="13"/>
        <v>-1.1947219044564382E-2</v>
      </c>
      <c r="K38" s="18">
        <f t="shared" si="10"/>
        <v>0.10656727366029048</v>
      </c>
      <c r="L38" s="130">
        <v>3.0752136325975913E-3</v>
      </c>
      <c r="M38" s="134">
        <v>2.7685699993146053E-2</v>
      </c>
    </row>
    <row r="39" spans="1:13">
      <c r="A39" s="10" t="s">
        <v>145</v>
      </c>
      <c r="B39" s="10" t="s">
        <v>142</v>
      </c>
      <c r="C39" s="11">
        <v>0.20247284285558409</v>
      </c>
      <c r="D39" s="11">
        <v>0.12993138857040848</v>
      </c>
      <c r="E39" s="24">
        <f t="shared" si="11"/>
        <v>2.3486111111124046</v>
      </c>
      <c r="F39" s="123">
        <f t="shared" si="7"/>
        <v>-9.5271571444159042E-3</v>
      </c>
      <c r="G39" s="123">
        <f t="shared" si="8"/>
        <v>-1.0068611429591534E-2</v>
      </c>
      <c r="H39" s="123">
        <f t="shared" si="12"/>
        <v>-3.7112790189904434E-3</v>
      </c>
      <c r="I39" s="18">
        <f t="shared" ref="I39:I63" si="14">C39-H39</f>
        <v>0.20618412187457452</v>
      </c>
      <c r="J39" s="18">
        <f t="shared" si="13"/>
        <v>-9.6990682766762773E-3</v>
      </c>
      <c r="K39" s="18">
        <f t="shared" ref="K39:K63" si="15">D39-J39</f>
        <v>0.13963045684708475</v>
      </c>
      <c r="L39" s="134">
        <v>0.24369127972075211</v>
      </c>
      <c r="M39" s="17">
        <v>79</v>
      </c>
    </row>
    <row r="40" spans="1:13">
      <c r="A40" s="10" t="s">
        <v>146</v>
      </c>
      <c r="B40" s="10" t="s">
        <v>142</v>
      </c>
      <c r="C40" s="11">
        <v>0.20757934927614918</v>
      </c>
      <c r="D40" s="11">
        <v>0.14806423573632646</v>
      </c>
      <c r="E40" s="24">
        <f t="shared" si="11"/>
        <v>3.9104166666656965</v>
      </c>
      <c r="F40" s="123">
        <f t="shared" si="7"/>
        <v>-4.4206507238508108E-3</v>
      </c>
      <c r="G40" s="123">
        <f t="shared" si="8"/>
        <v>8.0642357363264472E-3</v>
      </c>
      <c r="H40" s="123">
        <f t="shared" si="12"/>
        <v>-1.7774780874390515E-3</v>
      </c>
      <c r="I40" s="18">
        <f t="shared" si="14"/>
        <v>0.20935682736358824</v>
      </c>
      <c r="J40" s="18">
        <f t="shared" si="13"/>
        <v>-4.5482796141205449E-3</v>
      </c>
      <c r="K40" s="18">
        <f t="shared" si="15"/>
        <v>0.15261251535044701</v>
      </c>
      <c r="L40" s="134">
        <v>1.8678887465126137E-4</v>
      </c>
      <c r="M40" s="134">
        <v>6.0553340744728498E-2</v>
      </c>
    </row>
    <row r="41" spans="1:13">
      <c r="A41" s="10" t="s">
        <v>147</v>
      </c>
      <c r="B41" s="10" t="s">
        <v>142</v>
      </c>
      <c r="C41" s="11">
        <v>0.21370715698082721</v>
      </c>
      <c r="D41" s="11">
        <v>0.12611394706179416</v>
      </c>
      <c r="E41" s="24">
        <f t="shared" si="11"/>
        <v>6.2173611111065838</v>
      </c>
      <c r="F41" s="123">
        <f t="shared" si="7"/>
        <v>1.7071569808272125E-3</v>
      </c>
      <c r="G41" s="123">
        <f t="shared" si="8"/>
        <v>-1.3886052938205856E-2</v>
      </c>
      <c r="H41" s="123">
        <f t="shared" si="12"/>
        <v>1.4913614331838951E-5</v>
      </c>
      <c r="I41" s="18">
        <f t="shared" si="14"/>
        <v>0.21369224336649537</v>
      </c>
      <c r="J41" s="18">
        <f t="shared" si="13"/>
        <v>3.5881604210245208E-3</v>
      </c>
      <c r="K41" s="18">
        <f t="shared" si="15"/>
        <v>0.12252578664076963</v>
      </c>
    </row>
    <row r="42" spans="1:13">
      <c r="A42" s="10" t="s">
        <v>148</v>
      </c>
      <c r="B42" s="10" t="s">
        <v>142</v>
      </c>
      <c r="C42" s="11">
        <v>0.21166455441260112</v>
      </c>
      <c r="D42" s="11">
        <v>0.19291917346254461</v>
      </c>
      <c r="E42" s="24">
        <f t="shared" si="11"/>
        <v>6.921527777776646</v>
      </c>
      <c r="F42" s="123">
        <f t="shared" si="7"/>
        <v>-3.3544558739886932E-4</v>
      </c>
      <c r="G42" s="123">
        <f t="shared" si="8"/>
        <v>5.29191734625446E-2</v>
      </c>
      <c r="H42" s="123">
        <f t="shared" si="12"/>
        <v>3.5435252879992274E-4</v>
      </c>
      <c r="I42" s="18">
        <f t="shared" si="14"/>
        <v>0.2113102018838012</v>
      </c>
      <c r="J42" s="18">
        <f t="shared" si="13"/>
        <v>5.8596665198693901E-3</v>
      </c>
      <c r="K42" s="18">
        <f t="shared" si="15"/>
        <v>0.18705950694267523</v>
      </c>
    </row>
    <row r="43" spans="1:13">
      <c r="A43" s="10" t="s">
        <v>149</v>
      </c>
      <c r="B43" s="10" t="s">
        <v>142</v>
      </c>
      <c r="C43" s="11">
        <v>0.21064325312848819</v>
      </c>
      <c r="D43" s="11">
        <v>0.15760783950786222</v>
      </c>
      <c r="E43" s="24">
        <f t="shared" si="11"/>
        <v>8.8840277777781012</v>
      </c>
      <c r="F43" s="123">
        <f t="shared" si="7"/>
        <v>-1.3567468715117992E-3</v>
      </c>
      <c r="G43" s="123">
        <f t="shared" si="8"/>
        <v>1.7607839507862211E-2</v>
      </c>
      <c r="H43" s="123">
        <f t="shared" si="12"/>
        <v>8.974533724065599E-4</v>
      </c>
      <c r="I43" s="18">
        <f t="shared" si="14"/>
        <v>0.20974579975608162</v>
      </c>
      <c r="J43" s="18">
        <f t="shared" si="13"/>
        <v>1.1126287717051361E-2</v>
      </c>
      <c r="K43" s="18">
        <f t="shared" si="15"/>
        <v>0.14648155179081085</v>
      </c>
    </row>
    <row r="44" spans="1:13">
      <c r="A44" s="10" t="s">
        <v>150</v>
      </c>
      <c r="B44" s="10" t="s">
        <v>142</v>
      </c>
      <c r="C44" s="11">
        <v>0.20349414413969713</v>
      </c>
      <c r="D44" s="11">
        <v>0.1537903979992479</v>
      </c>
      <c r="E44" s="24">
        <f t="shared" si="11"/>
        <v>10.48263888888323</v>
      </c>
      <c r="F44" s="123">
        <f t="shared" si="7"/>
        <v>-8.5058558603028633E-3</v>
      </c>
      <c r="G44" s="123">
        <f t="shared" si="8"/>
        <v>1.3790397999247889E-2</v>
      </c>
      <c r="H44" s="123">
        <f t="shared" si="12"/>
        <v>9.9341131731641233E-4</v>
      </c>
      <c r="I44" s="18">
        <f t="shared" si="14"/>
        <v>0.20250073282238071</v>
      </c>
      <c r="J44" s="18">
        <f t="shared" si="13"/>
        <v>1.4026736498917444E-2</v>
      </c>
      <c r="K44" s="18">
        <f t="shared" si="15"/>
        <v>0.13976366150033045</v>
      </c>
    </row>
    <row r="45" spans="1:13">
      <c r="A45" s="10" t="s">
        <v>151</v>
      </c>
      <c r="B45" s="10" t="s">
        <v>142</v>
      </c>
      <c r="C45" s="11">
        <v>0.22187756725373131</v>
      </c>
      <c r="D45" s="11">
        <v>0.10893546027302978</v>
      </c>
      <c r="E45" s="24">
        <f t="shared" si="11"/>
        <v>12.87638888888614</v>
      </c>
      <c r="F45" s="123">
        <f t="shared" si="7"/>
        <v>9.8775672537313175E-3</v>
      </c>
      <c r="G45" s="123">
        <f t="shared" si="8"/>
        <v>-3.1064539726970236E-2</v>
      </c>
      <c r="H45" s="123">
        <f t="shared" si="12"/>
        <v>7.4678583079291691E-4</v>
      </c>
      <c r="I45" s="18">
        <f t="shared" si="14"/>
        <v>0.22113078142293841</v>
      </c>
      <c r="J45" s="18">
        <f t="shared" si="13"/>
        <v>1.5972568414231687E-2</v>
      </c>
      <c r="K45" s="18">
        <f t="shared" si="15"/>
        <v>9.2962891858798094E-2</v>
      </c>
    </row>
    <row r="46" spans="1:13">
      <c r="A46" s="10" t="s">
        <v>152</v>
      </c>
      <c r="B46" s="10" t="s">
        <v>142</v>
      </c>
      <c r="C46" s="11">
        <v>0.20860065056026211</v>
      </c>
      <c r="D46" s="11">
        <v>0.14042935271909784</v>
      </c>
      <c r="E46" s="24">
        <f t="shared" si="11"/>
        <v>14.649305555554747</v>
      </c>
      <c r="F46" s="123">
        <f t="shared" si="7"/>
        <v>-3.399349439737881E-3</v>
      </c>
      <c r="G46" s="123">
        <f t="shared" si="8"/>
        <v>4.2935271909783079E-4</v>
      </c>
      <c r="H46" s="123">
        <f t="shared" si="12"/>
        <v>3.8538359597438052E-4</v>
      </c>
      <c r="I46" s="18">
        <f t="shared" si="14"/>
        <v>0.20821526696428774</v>
      </c>
      <c r="J46" s="18">
        <f t="shared" si="13"/>
        <v>1.5808012969467874E-2</v>
      </c>
      <c r="K46" s="18">
        <f t="shared" si="15"/>
        <v>0.12462133974962997</v>
      </c>
    </row>
    <row r="47" spans="1:13">
      <c r="A47" s="10" t="s">
        <v>153</v>
      </c>
      <c r="B47" s="10" t="s">
        <v>142</v>
      </c>
      <c r="C47" s="11">
        <v>0.21268585569671417</v>
      </c>
      <c r="D47" s="11">
        <v>0.17860376780524093</v>
      </c>
      <c r="E47" s="24">
        <f t="shared" si="11"/>
        <v>16.748611111106584</v>
      </c>
      <c r="F47" s="123">
        <f t="shared" si="7"/>
        <v>6.8585569671417157E-4</v>
      </c>
      <c r="G47" s="123">
        <f t="shared" si="8"/>
        <v>3.8603767805240913E-2</v>
      </c>
      <c r="H47" s="123">
        <f t="shared" si="12"/>
        <v>-1.1579835793249643E-4</v>
      </c>
      <c r="I47" s="18">
        <f t="shared" si="14"/>
        <v>0.21280165405464666</v>
      </c>
      <c r="J47" s="18">
        <f t="shared" si="13"/>
        <v>1.435109440367803E-2</v>
      </c>
      <c r="K47" s="18">
        <f t="shared" si="15"/>
        <v>0.16425267340156291</v>
      </c>
    </row>
    <row r="48" spans="1:13">
      <c r="A48" s="10" t="s">
        <v>154</v>
      </c>
      <c r="B48" s="10" t="s">
        <v>142</v>
      </c>
      <c r="C48" s="11">
        <v>0.21166455441260112</v>
      </c>
      <c r="D48" s="11">
        <v>0.14424679422771214</v>
      </c>
      <c r="E48" s="24">
        <f t="shared" si="11"/>
        <v>18.309027777773736</v>
      </c>
      <c r="F48" s="123">
        <f t="shared" si="7"/>
        <v>-3.3544558739886932E-4</v>
      </c>
      <c r="G48" s="123">
        <f t="shared" si="8"/>
        <v>4.2467942277121251E-3</v>
      </c>
      <c r="H48" s="123">
        <f t="shared" si="12"/>
        <v>-4.7836839588454722E-4</v>
      </c>
      <c r="I48" s="18">
        <f t="shared" si="14"/>
        <v>0.21214292280848568</v>
      </c>
      <c r="J48" s="18">
        <f t="shared" si="13"/>
        <v>1.2741450633166607E-2</v>
      </c>
      <c r="K48" s="18">
        <f t="shared" si="15"/>
        <v>0.13150534359454552</v>
      </c>
    </row>
    <row r="49" spans="1:11">
      <c r="A49" s="10" t="s">
        <v>155</v>
      </c>
      <c r="B49" s="10" t="s">
        <v>142</v>
      </c>
      <c r="C49" s="11">
        <v>0.21268585569671417</v>
      </c>
      <c r="D49" s="11">
        <v>0.14710987535917289</v>
      </c>
      <c r="E49" s="24">
        <f t="shared" si="11"/>
        <v>20.302083333328483</v>
      </c>
      <c r="F49" s="123">
        <f t="shared" si="7"/>
        <v>6.8585569671417157E-4</v>
      </c>
      <c r="G49" s="123">
        <f t="shared" si="8"/>
        <v>7.1098753591728736E-3</v>
      </c>
      <c r="H49" s="123">
        <f t="shared" si="12"/>
        <v>-8.6602605332456589E-4</v>
      </c>
      <c r="I49" s="18">
        <f t="shared" si="14"/>
        <v>0.21355188175003872</v>
      </c>
      <c r="J49" s="18">
        <f t="shared" si="13"/>
        <v>1.048289546887541E-2</v>
      </c>
      <c r="K49" s="18">
        <f t="shared" si="15"/>
        <v>0.13662697989029748</v>
      </c>
    </row>
    <row r="50" spans="1:11">
      <c r="A50" s="10" t="s">
        <v>156</v>
      </c>
      <c r="B50" s="10" t="s">
        <v>142</v>
      </c>
      <c r="C50" s="11">
        <v>0.20860065056026211</v>
      </c>
      <c r="D50" s="11">
        <v>0.14710987535917289</v>
      </c>
      <c r="E50" s="24">
        <f t="shared" si="11"/>
        <v>22.252083333332848</v>
      </c>
      <c r="F50" s="123">
        <f t="shared" si="7"/>
        <v>-3.399349439737881E-3</v>
      </c>
      <c r="G50" s="123">
        <f t="shared" si="8"/>
        <v>7.1098753591728736E-3</v>
      </c>
      <c r="H50" s="123">
        <f t="shared" si="12"/>
        <v>-1.1135030664228759E-3</v>
      </c>
      <c r="I50" s="18">
        <f t="shared" si="14"/>
        <v>0.209714153626685</v>
      </c>
      <c r="J50" s="18">
        <f t="shared" si="13"/>
        <v>8.4518996920063053E-3</v>
      </c>
      <c r="K50" s="18">
        <f t="shared" si="15"/>
        <v>0.13865797566716659</v>
      </c>
    </row>
    <row r="51" spans="1:11">
      <c r="A51" s="10" t="s">
        <v>157</v>
      </c>
      <c r="B51" s="10" t="s">
        <v>142</v>
      </c>
      <c r="C51" s="11">
        <v>0.22187756725373131</v>
      </c>
      <c r="D51" s="11">
        <v>0.16810580365655159</v>
      </c>
      <c r="E51" s="24">
        <f t="shared" si="11"/>
        <v>24.347222222218988</v>
      </c>
      <c r="F51" s="123">
        <f t="shared" si="7"/>
        <v>9.8775672537313175E-3</v>
      </c>
      <c r="G51" s="123">
        <f t="shared" si="8"/>
        <v>2.8105803656551576E-2</v>
      </c>
      <c r="H51" s="123">
        <f t="shared" si="12"/>
        <v>-1.1931426946323806E-3</v>
      </c>
      <c r="I51" s="18">
        <f t="shared" si="14"/>
        <v>0.2230707099483637</v>
      </c>
      <c r="J51" s="18">
        <f t="shared" si="13"/>
        <v>6.7990385164545461E-3</v>
      </c>
      <c r="K51" s="18">
        <f t="shared" si="15"/>
        <v>0.16130676514009704</v>
      </c>
    </row>
    <row r="52" spans="1:11">
      <c r="A52" s="10" t="s">
        <v>158</v>
      </c>
      <c r="B52" s="10" t="s">
        <v>142</v>
      </c>
      <c r="C52" s="11">
        <v>0.19430243258267998</v>
      </c>
      <c r="D52" s="11">
        <v>0.17669504705093378</v>
      </c>
      <c r="E52" s="24">
        <f t="shared" si="11"/>
        <v>26.278472222220444</v>
      </c>
      <c r="F52" s="123">
        <f t="shared" si="7"/>
        <v>-1.7697567417320009E-2</v>
      </c>
      <c r="G52" s="123">
        <f t="shared" si="8"/>
        <v>3.6695047050933766E-2</v>
      </c>
      <c r="H52" s="123">
        <f t="shared" si="12"/>
        <v>-1.0760683065611162E-3</v>
      </c>
      <c r="I52" s="18">
        <f t="shared" si="14"/>
        <v>0.19537850088924111</v>
      </c>
      <c r="J52" s="18">
        <f t="shared" si="13"/>
        <v>5.8881480396461156E-3</v>
      </c>
      <c r="K52" s="18">
        <f t="shared" si="15"/>
        <v>0.17080689901128765</v>
      </c>
    </row>
    <row r="53" spans="1:11">
      <c r="A53" s="10" t="s">
        <v>159</v>
      </c>
      <c r="B53" s="10" t="s">
        <v>142</v>
      </c>
      <c r="C53" s="11">
        <v>0.22187756725373131</v>
      </c>
      <c r="D53" s="11">
        <v>0.12420522630748701</v>
      </c>
      <c r="E53" s="24">
        <f t="shared" si="11"/>
        <v>28.225694444445253</v>
      </c>
      <c r="F53" s="123">
        <f t="shared" si="7"/>
        <v>9.8775672537313175E-3</v>
      </c>
      <c r="G53" s="123">
        <f t="shared" si="8"/>
        <v>-1.5794773692513003E-2</v>
      </c>
      <c r="H53" s="123">
        <f t="shared" si="12"/>
        <v>-7.7016071359301691E-4</v>
      </c>
      <c r="I53" s="18">
        <f t="shared" si="14"/>
        <v>0.22264772796732432</v>
      </c>
      <c r="J53" s="18">
        <f t="shared" si="13"/>
        <v>5.508145346050073E-3</v>
      </c>
      <c r="K53" s="18">
        <f t="shared" si="15"/>
        <v>0.11869708096143694</v>
      </c>
    </row>
    <row r="54" spans="1:11">
      <c r="A54" s="10" t="s">
        <v>160</v>
      </c>
      <c r="B54" s="10" t="s">
        <v>142</v>
      </c>
      <c r="C54" s="11">
        <v>0.21779236211727926</v>
      </c>
      <c r="D54" s="11">
        <v>0.1280226678161013</v>
      </c>
      <c r="E54" s="24">
        <f t="shared" si="11"/>
        <v>30.061805555553292</v>
      </c>
      <c r="F54" s="123">
        <f t="shared" si="7"/>
        <v>5.792362117279265E-3</v>
      </c>
      <c r="G54" s="123">
        <f t="shared" si="8"/>
        <v>-1.1977332183898709E-2</v>
      </c>
      <c r="H54" s="123">
        <f t="shared" si="12"/>
        <v>-3.1968542493673174E-4</v>
      </c>
      <c r="I54" s="18">
        <f t="shared" si="14"/>
        <v>0.218112047542216</v>
      </c>
      <c r="J54" s="18">
        <f t="shared" si="13"/>
        <v>5.4475066883893641E-3</v>
      </c>
      <c r="K54" s="18">
        <f t="shared" si="15"/>
        <v>0.12257516112771194</v>
      </c>
    </row>
    <row r="55" spans="1:11">
      <c r="A55" s="10" t="s">
        <v>161</v>
      </c>
      <c r="B55" s="10" t="s">
        <v>142</v>
      </c>
      <c r="C55" s="11">
        <v>0.21064325312848819</v>
      </c>
      <c r="D55" s="11">
        <v>0.15474475837640148</v>
      </c>
      <c r="E55" s="24">
        <f t="shared" si="11"/>
        <v>31.622222222220444</v>
      </c>
      <c r="F55" s="123">
        <f t="shared" si="7"/>
        <v>-1.3567468715117992E-3</v>
      </c>
      <c r="G55" s="123">
        <f t="shared" si="8"/>
        <v>1.4744758376401462E-2</v>
      </c>
      <c r="H55" s="123">
        <f t="shared" si="12"/>
        <v>1.7070382781231991E-4</v>
      </c>
      <c r="I55" s="18">
        <f t="shared" si="14"/>
        <v>0.21047254930067588</v>
      </c>
      <c r="J55" s="18">
        <f t="shared" si="13"/>
        <v>5.4003608952484239E-3</v>
      </c>
      <c r="K55" s="18">
        <f t="shared" si="15"/>
        <v>0.14934439748115305</v>
      </c>
    </row>
    <row r="56" spans="1:11">
      <c r="A56" s="10" t="s">
        <v>162</v>
      </c>
      <c r="B56" s="10" t="s">
        <v>142</v>
      </c>
      <c r="C56" s="11">
        <v>0.21677106083316622</v>
      </c>
      <c r="D56" s="11">
        <v>0.12897702819325488</v>
      </c>
      <c r="E56" s="24">
        <f t="shared" si="11"/>
        <v>33.367361111108039</v>
      </c>
      <c r="F56" s="123">
        <f t="shared" si="7"/>
        <v>4.7710608331662241E-3</v>
      </c>
      <c r="G56" s="123">
        <f t="shared" si="8"/>
        <v>-1.1022971806745135E-2</v>
      </c>
      <c r="H56" s="123">
        <f t="shared" si="12"/>
        <v>8.1129089526760928E-4</v>
      </c>
      <c r="I56" s="18">
        <f t="shared" si="14"/>
        <v>0.21595976993789862</v>
      </c>
      <c r="J56" s="18">
        <f t="shared" si="13"/>
        <v>5.0625049948402924E-3</v>
      </c>
      <c r="K56" s="18">
        <f t="shared" si="15"/>
        <v>0.12391452319841459</v>
      </c>
    </row>
    <row r="57" spans="1:11">
      <c r="A57" s="10" t="s">
        <v>163</v>
      </c>
      <c r="B57" s="10" t="s">
        <v>142</v>
      </c>
      <c r="C57" s="11">
        <v>0.22800537495840933</v>
      </c>
      <c r="D57" s="11">
        <v>0.15092731686778718</v>
      </c>
      <c r="E57" s="24">
        <f t="shared" si="11"/>
        <v>35.291666666664241</v>
      </c>
      <c r="F57" s="123">
        <f t="shared" si="7"/>
        <v>1.6005374958409341E-2</v>
      </c>
      <c r="G57" s="123">
        <f t="shared" si="8"/>
        <v>1.0927316867787168E-2</v>
      </c>
      <c r="H57" s="123">
        <f t="shared" si="12"/>
        <v>1.5899246844456663E-3</v>
      </c>
      <c r="I57" s="18">
        <f t="shared" si="14"/>
        <v>0.22641545027396368</v>
      </c>
      <c r="J57" s="18">
        <f t="shared" si="13"/>
        <v>3.9559990284730485E-3</v>
      </c>
      <c r="K57" s="18">
        <f t="shared" si="15"/>
        <v>0.14697131783931414</v>
      </c>
    </row>
    <row r="58" spans="1:11">
      <c r="A58" s="10" t="s">
        <v>164</v>
      </c>
      <c r="B58" s="10" t="s">
        <v>142</v>
      </c>
      <c r="C58" s="11">
        <v>0.21677106083316622</v>
      </c>
      <c r="D58" s="11">
        <v>0.14042935271909784</v>
      </c>
      <c r="E58" s="24">
        <f t="shared" si="11"/>
        <v>37.049999999995634</v>
      </c>
      <c r="F58" s="123">
        <f t="shared" si="7"/>
        <v>4.7710608331662241E-3</v>
      </c>
      <c r="G58" s="123">
        <f t="shared" si="8"/>
        <v>4.2935271909783079E-4</v>
      </c>
      <c r="H58" s="123">
        <f t="shared" si="12"/>
        <v>2.3207158274759013E-3</v>
      </c>
      <c r="I58" s="18">
        <f t="shared" si="14"/>
        <v>0.21445034500569032</v>
      </c>
      <c r="J58" s="18">
        <f t="shared" si="13"/>
        <v>1.9373919398531919E-3</v>
      </c>
      <c r="K58" s="18">
        <f t="shared" si="15"/>
        <v>0.13849196077924464</v>
      </c>
    </row>
    <row r="59" spans="1:11">
      <c r="A59" s="10" t="s">
        <v>165</v>
      </c>
      <c r="B59" s="10" t="s">
        <v>142</v>
      </c>
      <c r="C59" s="11">
        <v>0.22392016982195728</v>
      </c>
      <c r="D59" s="11">
        <v>0.14329243385055856</v>
      </c>
      <c r="E59" s="24">
        <f t="shared" si="11"/>
        <v>38.609027777776646</v>
      </c>
      <c r="F59" s="123">
        <f t="shared" si="7"/>
        <v>1.1920169821957288E-2</v>
      </c>
      <c r="G59" s="123">
        <f t="shared" si="8"/>
        <v>3.2924338505585515E-3</v>
      </c>
      <c r="H59" s="123">
        <f t="shared" si="12"/>
        <v>2.9417694509669204E-3</v>
      </c>
      <c r="I59" s="18">
        <f t="shared" si="14"/>
        <v>0.22097840037099037</v>
      </c>
      <c r="J59" s="18">
        <f t="shared" si="13"/>
        <v>-8.4127510251048171E-4</v>
      </c>
      <c r="K59" s="18">
        <f t="shared" si="15"/>
        <v>0.14413370895306904</v>
      </c>
    </row>
    <row r="60" spans="1:11">
      <c r="A60" s="10" t="s">
        <v>166</v>
      </c>
      <c r="B60" s="10" t="s">
        <v>142</v>
      </c>
      <c r="C60" s="11">
        <v>0.20860065056026211</v>
      </c>
      <c r="D60" s="11">
        <v>0.10988982065018335</v>
      </c>
      <c r="E60" s="24">
        <f t="shared" si="11"/>
        <v>40.361111111109494</v>
      </c>
      <c r="F60" s="123">
        <f t="shared" si="7"/>
        <v>-3.399349439737881E-3</v>
      </c>
      <c r="G60" s="123">
        <f t="shared" si="8"/>
        <v>-3.0110179349816663E-2</v>
      </c>
      <c r="H60" s="123">
        <f t="shared" si="12"/>
        <v>3.5574307939614316E-3</v>
      </c>
      <c r="I60" s="18">
        <f t="shared" si="14"/>
        <v>0.20504321976630069</v>
      </c>
      <c r="J60" s="18">
        <f t="shared" si="13"/>
        <v>-5.1287845233989986E-3</v>
      </c>
      <c r="K60" s="18">
        <f t="shared" si="15"/>
        <v>0.11501860517358235</v>
      </c>
    </row>
    <row r="61" spans="1:11">
      <c r="A61" s="10" t="s">
        <v>167</v>
      </c>
      <c r="B61" s="10" t="s">
        <v>142</v>
      </c>
      <c r="C61" s="11">
        <v>0.22289886853784424</v>
      </c>
      <c r="D61" s="11">
        <v>0.13661191121048352</v>
      </c>
      <c r="E61" s="24">
        <f t="shared" si="11"/>
        <v>42.29374999999709</v>
      </c>
      <c r="F61" s="123">
        <f t="shared" si="7"/>
        <v>1.0898868537844247E-2</v>
      </c>
      <c r="G61" s="123">
        <f t="shared" si="8"/>
        <v>-3.3880887895164913E-3</v>
      </c>
      <c r="H61" s="123">
        <f t="shared" si="12"/>
        <v>4.0620131225975534E-3</v>
      </c>
      <c r="I61" s="18">
        <f t="shared" si="14"/>
        <v>0.21883685541524669</v>
      </c>
      <c r="J61" s="18">
        <f t="shared" si="13"/>
        <v>-1.107923858052428E-2</v>
      </c>
      <c r="K61" s="18">
        <f t="shared" si="15"/>
        <v>0.14769114979100781</v>
      </c>
    </row>
    <row r="62" spans="1:11">
      <c r="A62" s="10" t="s">
        <v>168</v>
      </c>
      <c r="B62" s="10" t="s">
        <v>142</v>
      </c>
      <c r="C62" s="11">
        <v>0.20655804799203614</v>
      </c>
      <c r="D62" s="11">
        <v>8.5076450844190327E-2</v>
      </c>
      <c r="E62" s="24">
        <f t="shared" si="11"/>
        <v>45.202777777776646</v>
      </c>
      <c r="F62" s="123">
        <f t="shared" si="7"/>
        <v>-5.4419520079638517E-3</v>
      </c>
      <c r="G62" s="123">
        <f t="shared" si="8"/>
        <v>-5.4923549155809687E-2</v>
      </c>
      <c r="H62" s="123">
        <f t="shared" si="12"/>
        <v>4.2741161248117318E-3</v>
      </c>
      <c r="I62" s="18">
        <f t="shared" si="14"/>
        <v>0.2022839318672244</v>
      </c>
      <c r="J62" s="18">
        <f t="shared" si="13"/>
        <v>-2.0770713531444648E-2</v>
      </c>
      <c r="K62" s="18">
        <f t="shared" si="15"/>
        <v>0.10584716437563498</v>
      </c>
    </row>
    <row r="63" spans="1:11">
      <c r="A63" s="10" t="s">
        <v>169</v>
      </c>
      <c r="B63" s="10" t="s">
        <v>142</v>
      </c>
      <c r="C63" s="11">
        <v>0.19838763771913204</v>
      </c>
      <c r="D63" s="11">
        <v>0.13661191121048352</v>
      </c>
      <c r="E63" s="24">
        <f t="shared" si="11"/>
        <v>47.926388888889051</v>
      </c>
      <c r="F63" s="123">
        <f t="shared" si="7"/>
        <v>-1.3612362280867957E-2</v>
      </c>
      <c r="G63" s="123">
        <f t="shared" si="8"/>
        <v>-3.3880887895164913E-3</v>
      </c>
      <c r="H63" s="123">
        <f t="shared" si="12"/>
        <v>3.598810226934708E-3</v>
      </c>
      <c r="I63" s="18">
        <f t="shared" si="14"/>
        <v>0.19478882749219734</v>
      </c>
      <c r="J63" s="18">
        <f t="shared" si="13"/>
        <v>-2.6257394364103081E-2</v>
      </c>
      <c r="K63" s="18">
        <f t="shared" si="15"/>
        <v>0.16286930557458659</v>
      </c>
    </row>
    <row r="64" spans="1:11">
      <c r="A64" s="10" t="s">
        <v>170</v>
      </c>
      <c r="B64" s="10" t="s">
        <v>171</v>
      </c>
      <c r="C64" s="11">
        <v>0.60792945264844844</v>
      </c>
      <c r="D64" s="11">
        <v>0.30744241872097394</v>
      </c>
      <c r="E64" s="24">
        <f t="shared" ref="E64:E89" si="16">(DATEVALUE(LEFT(A64,10))+TIMEVALUE(MID(A64,12,5)))-(DATEVALUE(LEFT($E$90,10))+TIMEVALUE(MID($E$90,12,5)))</f>
        <v>0.36041666666278616</v>
      </c>
      <c r="F64" s="123">
        <f t="shared" ref="F64:F89" si="17">IFERROR(C64-VLOOKUP(B64,ETH_tables,2,FALSE),NA())</f>
        <v>-7.0705473515515482E-3</v>
      </c>
      <c r="G64" s="123">
        <f t="shared" ref="G64:G89" si="18">IFERROR(D64-VLOOKUP(B64,ETH_tables,3,FALSE),NA())</f>
        <v>8.4424187209739543E-3</v>
      </c>
      <c r="H64" s="123">
        <f t="shared" ref="H64:H89" si="19" xml:space="preserve"> $C$94*E64^5 + $D$94*E64^4 + $E$94*E64^3 + $F$94*E64^2 +  $G$94*E64 +$H$94</f>
        <v>-7.2256614869627023E-3</v>
      </c>
      <c r="I64" s="18">
        <f t="shared" ref="I64:I89" si="20">C64-H64</f>
        <v>0.61515511413541113</v>
      </c>
      <c r="J64" s="18">
        <f t="shared" ref="J64:J89" si="21">$B$95*E64^6 + $C$95*E64^5 + $D$95*E64^4 + $E$95*E64^3 + $F$95*E64^2 +  $G$95*E64 +$H$95</f>
        <v>-1.3679052966998383E-2</v>
      </c>
      <c r="K64" s="18">
        <f t="shared" ref="K64:K89" si="22">D64-J64</f>
        <v>0.32112147168797234</v>
      </c>
    </row>
    <row r="65" spans="1:11">
      <c r="A65" s="10" t="s">
        <v>172</v>
      </c>
      <c r="B65" s="10" t="s">
        <v>171</v>
      </c>
      <c r="C65" s="11">
        <v>0.6069081513643354</v>
      </c>
      <c r="D65" s="11">
        <v>0.26640492250337006</v>
      </c>
      <c r="E65" s="24">
        <f t="shared" si="16"/>
        <v>1.1229166666671517</v>
      </c>
      <c r="F65" s="123">
        <f t="shared" si="17"/>
        <v>-8.0918486356645891E-3</v>
      </c>
      <c r="G65" s="123">
        <f t="shared" si="18"/>
        <v>-3.2595077496629932E-2</v>
      </c>
      <c r="H65" s="123">
        <f t="shared" si="19"/>
        <v>-5.724215615325691E-3</v>
      </c>
      <c r="I65" s="18">
        <f t="shared" si="20"/>
        <v>0.61263236697966106</v>
      </c>
      <c r="J65" s="18">
        <f t="shared" si="21"/>
        <v>-1.2670116289333797E-2</v>
      </c>
      <c r="K65" s="18">
        <f t="shared" si="22"/>
        <v>0.27907503879270384</v>
      </c>
    </row>
    <row r="66" spans="1:11">
      <c r="A66" s="10" t="s">
        <v>173</v>
      </c>
      <c r="B66" s="10" t="s">
        <v>171</v>
      </c>
      <c r="C66" s="11">
        <v>0.61303595906901343</v>
      </c>
      <c r="D66" s="11">
        <v>0.27499416589775227</v>
      </c>
      <c r="E66" s="24">
        <f t="shared" si="16"/>
        <v>2.0034722222189885</v>
      </c>
      <c r="F66" s="123">
        <f t="shared" si="17"/>
        <v>-1.9640409309865658E-3</v>
      </c>
      <c r="G66" s="123">
        <f t="shared" si="18"/>
        <v>-2.4005834102247714E-2</v>
      </c>
      <c r="H66" s="123">
        <f t="shared" si="19"/>
        <v>-4.2309354241576299E-3</v>
      </c>
      <c r="I66" s="18">
        <f t="shared" si="20"/>
        <v>0.61726689449317107</v>
      </c>
      <c r="J66" s="18">
        <f t="shared" si="21"/>
        <v>-1.0667020296849166E-2</v>
      </c>
      <c r="K66" s="18">
        <f t="shared" si="22"/>
        <v>0.28566118619460146</v>
      </c>
    </row>
    <row r="67" spans="1:11">
      <c r="A67" s="10" t="s">
        <v>174</v>
      </c>
      <c r="B67" s="10" t="s">
        <v>171</v>
      </c>
      <c r="C67" s="11">
        <v>0.61916376677369156</v>
      </c>
      <c r="D67" s="11">
        <v>0.33511886965842769</v>
      </c>
      <c r="E67" s="24">
        <f t="shared" si="16"/>
        <v>2.8708333333343035</v>
      </c>
      <c r="F67" s="123">
        <f t="shared" si="17"/>
        <v>4.1637667736915684E-3</v>
      </c>
      <c r="G67" s="123">
        <f t="shared" si="18"/>
        <v>3.6118869658427699E-2</v>
      </c>
      <c r="H67" s="123">
        <f t="shared" si="19"/>
        <v>-2.9909891880861676E-3</v>
      </c>
      <c r="I67" s="18">
        <f t="shared" si="20"/>
        <v>0.62215475596177772</v>
      </c>
      <c r="J67" s="18">
        <f t="shared" si="21"/>
        <v>-8.0905564583986268E-3</v>
      </c>
      <c r="K67" s="18">
        <f t="shared" si="22"/>
        <v>0.34320942611682631</v>
      </c>
    </row>
    <row r="68" spans="1:11">
      <c r="A68" s="10" t="s">
        <v>175</v>
      </c>
      <c r="B68" s="10" t="s">
        <v>171</v>
      </c>
      <c r="C68" s="11">
        <v>0.61814246548957841</v>
      </c>
      <c r="D68" s="11">
        <v>0.29312701306367028</v>
      </c>
      <c r="E68" s="24">
        <f t="shared" si="16"/>
        <v>4.9902777777751908</v>
      </c>
      <c r="F68" s="123">
        <f t="shared" si="17"/>
        <v>3.1424654895784165E-3</v>
      </c>
      <c r="G68" s="123">
        <f t="shared" si="18"/>
        <v>-5.8729869363297049E-3</v>
      </c>
      <c r="H68" s="123">
        <f t="shared" si="19"/>
        <v>-7.9724950282296977E-4</v>
      </c>
      <c r="I68" s="18">
        <f t="shared" si="20"/>
        <v>0.61893971499240141</v>
      </c>
      <c r="J68" s="18">
        <f t="shared" si="21"/>
        <v>-6.8022296496666329E-4</v>
      </c>
      <c r="K68" s="18">
        <f t="shared" si="22"/>
        <v>0.29380723602863695</v>
      </c>
    </row>
    <row r="69" spans="1:11">
      <c r="A69" s="10" t="s">
        <v>176</v>
      </c>
      <c r="B69" s="10" t="s">
        <v>171</v>
      </c>
      <c r="C69" s="11">
        <v>0.60895075393256137</v>
      </c>
      <c r="D69" s="11">
        <v>0.32271218475543118</v>
      </c>
      <c r="E69" s="24">
        <f t="shared" si="16"/>
        <v>7.4513888888832298</v>
      </c>
      <c r="F69" s="123">
        <f t="shared" si="17"/>
        <v>-6.0492460674386184E-3</v>
      </c>
      <c r="G69" s="123">
        <f t="shared" si="18"/>
        <v>2.3712184755431187E-2</v>
      </c>
      <c r="H69" s="123">
        <f t="shared" si="19"/>
        <v>5.5570156586541054E-4</v>
      </c>
      <c r="I69" s="18">
        <f t="shared" si="20"/>
        <v>0.608395052366696</v>
      </c>
      <c r="J69" s="18">
        <f t="shared" si="21"/>
        <v>7.4492344550288088E-3</v>
      </c>
      <c r="K69" s="18">
        <f t="shared" si="22"/>
        <v>0.31526295030040236</v>
      </c>
    </row>
    <row r="70" spans="1:11">
      <c r="A70" s="10" t="s">
        <v>177</v>
      </c>
      <c r="B70" s="10" t="s">
        <v>171</v>
      </c>
      <c r="C70" s="11">
        <v>0.6150785616372394</v>
      </c>
      <c r="D70" s="11">
        <v>0.30744241872097394</v>
      </c>
      <c r="E70" s="24">
        <f t="shared" si="16"/>
        <v>13.393055555556202</v>
      </c>
      <c r="F70" s="123">
        <f t="shared" si="17"/>
        <v>7.8561637239404902E-5</v>
      </c>
      <c r="G70" s="123">
        <f t="shared" si="18"/>
        <v>8.4424187209739543E-3</v>
      </c>
      <c r="H70" s="123">
        <f t="shared" si="19"/>
        <v>6.5222509370770412E-4</v>
      </c>
      <c r="I70" s="18">
        <f t="shared" si="20"/>
        <v>0.61442633654353174</v>
      </c>
      <c r="J70" s="18">
        <f t="shared" si="21"/>
        <v>1.6049281749884847E-2</v>
      </c>
      <c r="K70" s="18">
        <f t="shared" si="22"/>
        <v>0.2913931369710891</v>
      </c>
    </row>
    <row r="71" spans="1:11">
      <c r="A71" s="10" t="s">
        <v>178</v>
      </c>
      <c r="B71" s="10" t="s">
        <v>171</v>
      </c>
      <c r="C71" s="11">
        <v>0.60588685008022236</v>
      </c>
      <c r="D71" s="11">
        <v>0.32652962626404547</v>
      </c>
      <c r="E71" s="24">
        <f t="shared" si="16"/>
        <v>15.341666666667152</v>
      </c>
      <c r="F71" s="123">
        <f t="shared" si="17"/>
        <v>-9.11314991977763E-3</v>
      </c>
      <c r="G71" s="123">
        <f t="shared" si="18"/>
        <v>2.7529626264045481E-2</v>
      </c>
      <c r="H71" s="123">
        <f t="shared" si="19"/>
        <v>2.2371879571403755E-4</v>
      </c>
      <c r="I71" s="18">
        <f t="shared" si="20"/>
        <v>0.60566313128450833</v>
      </c>
      <c r="J71" s="18">
        <f t="shared" si="21"/>
        <v>1.5451417360174673E-2</v>
      </c>
      <c r="K71" s="18">
        <f t="shared" si="22"/>
        <v>0.31107820890387078</v>
      </c>
    </row>
    <row r="72" spans="1:11">
      <c r="A72" s="10" t="s">
        <v>179</v>
      </c>
      <c r="B72" s="10" t="s">
        <v>171</v>
      </c>
      <c r="C72" s="11">
        <v>0.61099335650078745</v>
      </c>
      <c r="D72" s="11">
        <v>0.34561683380711705</v>
      </c>
      <c r="E72" s="24">
        <f t="shared" si="16"/>
        <v>17.267361111109494</v>
      </c>
      <c r="F72" s="123">
        <f t="shared" si="17"/>
        <v>-4.0066434992125366E-3</v>
      </c>
      <c r="G72" s="123">
        <f t="shared" si="18"/>
        <v>4.6616833807117064E-2</v>
      </c>
      <c r="H72" s="123">
        <f t="shared" si="19"/>
        <v>-2.3973297387151413E-4</v>
      </c>
      <c r="I72" s="18">
        <f t="shared" si="20"/>
        <v>0.61123308947465893</v>
      </c>
      <c r="J72" s="18">
        <f t="shared" si="21"/>
        <v>1.3849257513019523E-2</v>
      </c>
      <c r="K72" s="18">
        <f t="shared" si="22"/>
        <v>0.33176757629409753</v>
      </c>
    </row>
    <row r="73" spans="1:11">
      <c r="A73" s="10" t="s">
        <v>180</v>
      </c>
      <c r="B73" s="10" t="s">
        <v>171</v>
      </c>
      <c r="C73" s="11">
        <v>0.60997205521667441</v>
      </c>
      <c r="D73" s="11">
        <v>0.32939270739550619</v>
      </c>
      <c r="E73" s="24">
        <f t="shared" si="16"/>
        <v>19.052083333328483</v>
      </c>
      <c r="F73" s="123">
        <f t="shared" si="17"/>
        <v>-5.0279447833255775E-3</v>
      </c>
      <c r="G73" s="123">
        <f t="shared" si="18"/>
        <v>3.0392707395506202E-2</v>
      </c>
      <c r="H73" s="123">
        <f t="shared" si="19"/>
        <v>-6.3566238969828964E-4</v>
      </c>
      <c r="I73" s="18">
        <f t="shared" si="20"/>
        <v>0.61060771760637267</v>
      </c>
      <c r="J73" s="18">
        <f t="shared" si="21"/>
        <v>1.190364306181951E-2</v>
      </c>
      <c r="K73" s="18">
        <f t="shared" si="22"/>
        <v>0.31748906433368668</v>
      </c>
    </row>
    <row r="74" spans="1:11">
      <c r="A74" s="10" t="s">
        <v>181</v>
      </c>
      <c r="B74" s="10" t="s">
        <v>171</v>
      </c>
      <c r="C74" s="11">
        <v>0.62018506805780449</v>
      </c>
      <c r="D74" s="11">
        <v>0.25781567910898789</v>
      </c>
      <c r="E74" s="24">
        <f t="shared" si="16"/>
        <v>23.309722222220444</v>
      </c>
      <c r="F74" s="123">
        <f t="shared" si="17"/>
        <v>5.1850680578044983E-3</v>
      </c>
      <c r="G74" s="123">
        <f t="shared" si="18"/>
        <v>-4.1184320891012094E-2</v>
      </c>
      <c r="H74" s="123">
        <f t="shared" si="19"/>
        <v>-1.1796666836025385E-3</v>
      </c>
      <c r="I74" s="18">
        <f t="shared" si="20"/>
        <v>0.62136473474140708</v>
      </c>
      <c r="J74" s="18">
        <f t="shared" si="21"/>
        <v>7.5350726314385857E-3</v>
      </c>
      <c r="K74" s="18">
        <f t="shared" si="22"/>
        <v>0.25028060647754929</v>
      </c>
    </row>
    <row r="75" spans="1:11">
      <c r="A75" s="10" t="s">
        <v>182</v>
      </c>
      <c r="B75" s="10" t="s">
        <v>171</v>
      </c>
      <c r="C75" s="11">
        <v>0.60792945264844844</v>
      </c>
      <c r="D75" s="11">
        <v>0.29217265268651665</v>
      </c>
      <c r="E75" s="24">
        <f t="shared" si="16"/>
        <v>24.867361111108039</v>
      </c>
      <c r="F75" s="123">
        <f t="shared" si="17"/>
        <v>-7.0705473515515482E-3</v>
      </c>
      <c r="G75" s="123">
        <f t="shared" si="18"/>
        <v>-6.827347313483334E-3</v>
      </c>
      <c r="H75" s="123">
        <f t="shared" si="19"/>
        <v>-1.1799972929139937E-3</v>
      </c>
      <c r="I75" s="18">
        <f t="shared" si="20"/>
        <v>0.6091094499413624</v>
      </c>
      <c r="J75" s="18">
        <f t="shared" si="21"/>
        <v>6.4950476390372193E-3</v>
      </c>
      <c r="K75" s="18">
        <f t="shared" si="22"/>
        <v>0.28567760504747941</v>
      </c>
    </row>
    <row r="76" spans="1:11">
      <c r="A76" s="10" t="s">
        <v>183</v>
      </c>
      <c r="B76" s="10" t="s">
        <v>171</v>
      </c>
      <c r="C76" s="11">
        <v>0.61712116420546548</v>
      </c>
      <c r="D76" s="11">
        <v>0.28740085080074879</v>
      </c>
      <c r="E76" s="24">
        <f t="shared" si="16"/>
        <v>26.981944444443798</v>
      </c>
      <c r="F76" s="123">
        <f t="shared" si="17"/>
        <v>2.1211642054654867E-3</v>
      </c>
      <c r="G76" s="123">
        <f t="shared" si="18"/>
        <v>-1.1599149199251202E-2</v>
      </c>
      <c r="H76" s="123">
        <f t="shared" si="19"/>
        <v>-9.8698837751896168E-4</v>
      </c>
      <c r="I76" s="18">
        <f t="shared" si="20"/>
        <v>0.61810815258298446</v>
      </c>
      <c r="J76" s="18">
        <f t="shared" si="21"/>
        <v>5.6967831486225175E-3</v>
      </c>
      <c r="K76" s="18">
        <f t="shared" si="22"/>
        <v>0.28170406765212624</v>
      </c>
    </row>
    <row r="77" spans="1:11">
      <c r="A77" s="10" t="s">
        <v>184</v>
      </c>
      <c r="B77" s="10" t="s">
        <v>171</v>
      </c>
      <c r="C77" s="11">
        <v>0.62529157447836958</v>
      </c>
      <c r="D77" s="11">
        <v>0.33416450928127411</v>
      </c>
      <c r="E77" s="24">
        <f t="shared" si="16"/>
        <v>28.928472222221899</v>
      </c>
      <c r="F77" s="123">
        <f t="shared" si="17"/>
        <v>1.0291574478369592E-2</v>
      </c>
      <c r="G77" s="123">
        <f t="shared" si="18"/>
        <v>3.5164509281274126E-2</v>
      </c>
      <c r="H77" s="123">
        <f t="shared" si="19"/>
        <v>-6.153446770809437E-4</v>
      </c>
      <c r="I77" s="18">
        <f t="shared" si="20"/>
        <v>0.62590691915545049</v>
      </c>
      <c r="J77" s="18">
        <f t="shared" si="21"/>
        <v>5.4654561955382146E-3</v>
      </c>
      <c r="K77" s="18">
        <f t="shared" si="22"/>
        <v>0.32869905308573588</v>
      </c>
    </row>
    <row r="78" spans="1:11">
      <c r="A78" s="10" t="s">
        <v>185</v>
      </c>
      <c r="B78" s="10" t="s">
        <v>171</v>
      </c>
      <c r="C78" s="11">
        <v>0.60588685008022236</v>
      </c>
      <c r="D78" s="11">
        <v>0.26640492250337006</v>
      </c>
      <c r="E78" s="24">
        <f t="shared" si="16"/>
        <v>30.582638888889051</v>
      </c>
      <c r="F78" s="123">
        <f t="shared" si="17"/>
        <v>-9.11314991977763E-3</v>
      </c>
      <c r="G78" s="123">
        <f t="shared" si="18"/>
        <v>-3.2595077496629932E-2</v>
      </c>
      <c r="H78" s="123">
        <f t="shared" si="19"/>
        <v>-1.6605283905345852E-4</v>
      </c>
      <c r="I78" s="18">
        <f t="shared" si="20"/>
        <v>0.60605290291927583</v>
      </c>
      <c r="J78" s="18">
        <f t="shared" si="21"/>
        <v>5.443102693265027E-3</v>
      </c>
      <c r="K78" s="18">
        <f t="shared" si="22"/>
        <v>0.26096181981010502</v>
      </c>
    </row>
    <row r="79" spans="1:11">
      <c r="A79" s="10" t="s">
        <v>186</v>
      </c>
      <c r="B79" s="10" t="s">
        <v>171</v>
      </c>
      <c r="C79" s="11">
        <v>0.61712116420546548</v>
      </c>
      <c r="D79" s="11">
        <v>0.3217578243782776</v>
      </c>
      <c r="E79" s="24">
        <f t="shared" si="16"/>
        <v>32.142361111109494</v>
      </c>
      <c r="F79" s="123">
        <f t="shared" si="17"/>
        <v>2.1211642054654867E-3</v>
      </c>
      <c r="G79" s="123">
        <f t="shared" si="18"/>
        <v>2.2757824378277614E-2</v>
      </c>
      <c r="H79" s="123">
        <f t="shared" si="19"/>
        <v>3.527594373677681E-4</v>
      </c>
      <c r="I79" s="18">
        <f t="shared" si="20"/>
        <v>0.61676840476809769</v>
      </c>
      <c r="J79" s="18">
        <f t="shared" si="21"/>
        <v>5.3449618821329141E-3</v>
      </c>
      <c r="K79" s="18">
        <f t="shared" si="22"/>
        <v>0.3164128624961447</v>
      </c>
    </row>
    <row r="80" spans="1:11">
      <c r="A80" s="10" t="s">
        <v>187</v>
      </c>
      <c r="B80" s="10" t="s">
        <v>171</v>
      </c>
      <c r="C80" s="11">
        <v>0.60078034365965727</v>
      </c>
      <c r="D80" s="11">
        <v>0.2998075357037453</v>
      </c>
      <c r="E80" s="24">
        <f t="shared" si="16"/>
        <v>34.077777777776646</v>
      </c>
      <c r="F80" s="123">
        <f t="shared" si="17"/>
        <v>-1.4219656340342723E-2</v>
      </c>
      <c r="G80" s="123">
        <f t="shared" si="18"/>
        <v>8.0753570374531014E-4</v>
      </c>
      <c r="H80" s="123">
        <f t="shared" si="19"/>
        <v>1.0925403686596821E-3</v>
      </c>
      <c r="I80" s="18">
        <f t="shared" si="20"/>
        <v>0.59968780329099758</v>
      </c>
      <c r="J80" s="18">
        <f t="shared" si="21"/>
        <v>4.7653222564253001E-3</v>
      </c>
      <c r="K80" s="18">
        <f t="shared" si="22"/>
        <v>0.29504221344732001</v>
      </c>
    </row>
    <row r="81" spans="1:18">
      <c r="A81" s="10" t="s">
        <v>188</v>
      </c>
      <c r="B81" s="10" t="s">
        <v>171</v>
      </c>
      <c r="C81" s="11">
        <v>0.61099335650078745</v>
      </c>
      <c r="D81" s="11">
        <v>0.3160316621153561</v>
      </c>
      <c r="E81" s="24">
        <f t="shared" si="16"/>
        <v>36.00138888888614</v>
      </c>
      <c r="F81" s="123">
        <f t="shared" si="17"/>
        <v>-4.0066434992125366E-3</v>
      </c>
      <c r="G81" s="123">
        <f t="shared" si="18"/>
        <v>1.7031662115356117E-2</v>
      </c>
      <c r="H81" s="123">
        <f t="shared" si="19"/>
        <v>1.885578138625256E-3</v>
      </c>
      <c r="I81" s="18">
        <f t="shared" si="20"/>
        <v>0.60910777836216223</v>
      </c>
      <c r="J81" s="18">
        <f t="shared" si="21"/>
        <v>3.2730769197371647E-3</v>
      </c>
      <c r="K81" s="18">
        <f t="shared" si="22"/>
        <v>0.31275858519561894</v>
      </c>
    </row>
    <row r="82" spans="1:18">
      <c r="A82" s="10" t="s">
        <v>189</v>
      </c>
      <c r="B82" s="10" t="s">
        <v>171</v>
      </c>
      <c r="C82" s="11">
        <v>0.60486554879610943</v>
      </c>
      <c r="D82" s="11">
        <v>0.30648805834382037</v>
      </c>
      <c r="E82" s="24">
        <f t="shared" si="16"/>
        <v>37.571527777778101</v>
      </c>
      <c r="F82" s="123">
        <f t="shared" si="17"/>
        <v>-1.013445120389056E-2</v>
      </c>
      <c r="G82" s="123">
        <f t="shared" si="18"/>
        <v>7.4880583438203807E-3</v>
      </c>
      <c r="H82" s="123">
        <f t="shared" si="19"/>
        <v>2.5333719757781523E-3</v>
      </c>
      <c r="I82" s="18">
        <f t="shared" si="20"/>
        <v>0.60233217682033124</v>
      </c>
      <c r="J82" s="18">
        <f t="shared" si="21"/>
        <v>1.1166270200616141E-3</v>
      </c>
      <c r="K82" s="18">
        <f t="shared" si="22"/>
        <v>0.30537143132375877</v>
      </c>
    </row>
    <row r="83" spans="1:18">
      <c r="A83" s="10" t="s">
        <v>190</v>
      </c>
      <c r="B83" s="10" t="s">
        <v>171</v>
      </c>
      <c r="C83" s="11">
        <v>0.61405726035312647</v>
      </c>
      <c r="D83" s="11">
        <v>0.30744241872097394</v>
      </c>
      <c r="E83" s="24">
        <f t="shared" si="16"/>
        <v>39.12777777777228</v>
      </c>
      <c r="F83" s="123">
        <f t="shared" si="17"/>
        <v>-9.4273964687352496E-4</v>
      </c>
      <c r="G83" s="123">
        <f t="shared" si="18"/>
        <v>8.4424187209739543E-3</v>
      </c>
      <c r="H83" s="123">
        <f t="shared" si="19"/>
        <v>3.135630721502046E-3</v>
      </c>
      <c r="I83" s="18">
        <f t="shared" si="20"/>
        <v>0.61092162963162444</v>
      </c>
      <c r="J83" s="18">
        <f t="shared" si="21"/>
        <v>-1.9844752445333964E-3</v>
      </c>
      <c r="K83" s="18">
        <f t="shared" si="22"/>
        <v>0.30942689396550732</v>
      </c>
    </row>
    <row r="84" spans="1:18">
      <c r="A84" s="10" t="s">
        <v>191</v>
      </c>
      <c r="B84" s="10" t="s">
        <v>171</v>
      </c>
      <c r="C84" s="11">
        <v>0.62835547833070859</v>
      </c>
      <c r="D84" s="11">
        <v>0.26640492250337006</v>
      </c>
      <c r="E84" s="24">
        <f t="shared" si="16"/>
        <v>43.036111111112405</v>
      </c>
      <c r="F84" s="123">
        <f t="shared" si="17"/>
        <v>1.3355478330708603E-2</v>
      </c>
      <c r="G84" s="123">
        <f t="shared" si="18"/>
        <v>-3.2595077496629932E-2</v>
      </c>
      <c r="H84" s="123">
        <f t="shared" si="19"/>
        <v>4.1884831669727687E-3</v>
      </c>
      <c r="I84" s="18">
        <f t="shared" si="20"/>
        <v>0.62416699516373586</v>
      </c>
      <c r="J84" s="18">
        <f t="shared" si="21"/>
        <v>-1.3581394687916524E-2</v>
      </c>
      <c r="K84" s="18">
        <f t="shared" si="22"/>
        <v>0.27998631719128658</v>
      </c>
    </row>
    <row r="85" spans="1:18">
      <c r="A85" s="10" t="s">
        <v>192</v>
      </c>
      <c r="B85" s="10" t="s">
        <v>171</v>
      </c>
      <c r="C85" s="11">
        <v>0.62222767062603057</v>
      </c>
      <c r="D85" s="11">
        <v>0.28930957155505593</v>
      </c>
      <c r="E85" s="24">
        <f t="shared" si="16"/>
        <v>44.336111111108039</v>
      </c>
      <c r="F85" s="123">
        <f t="shared" si="17"/>
        <v>7.2276706260305801E-3</v>
      </c>
      <c r="G85" s="123">
        <f t="shared" si="18"/>
        <v>-9.6904284449440548E-3</v>
      </c>
      <c r="H85" s="123">
        <f t="shared" si="19"/>
        <v>4.2960032585798794E-3</v>
      </c>
      <c r="I85" s="18">
        <f t="shared" si="20"/>
        <v>0.61793166736745064</v>
      </c>
      <c r="J85" s="18">
        <f t="shared" si="21"/>
        <v>-1.7995331660246951E-2</v>
      </c>
      <c r="K85" s="18">
        <f t="shared" si="22"/>
        <v>0.3073049032153029</v>
      </c>
    </row>
    <row r="86" spans="1:18">
      <c r="A86" s="10" t="s">
        <v>193</v>
      </c>
      <c r="B86" s="10" t="s">
        <v>171</v>
      </c>
      <c r="C86" s="11">
        <v>0.61405726035312647</v>
      </c>
      <c r="D86" s="11">
        <v>0.25590695835468075</v>
      </c>
      <c r="E86" s="24">
        <f t="shared" si="16"/>
        <v>44.509027777778101</v>
      </c>
      <c r="F86" s="123">
        <f t="shared" si="17"/>
        <v>-9.4273964687352496E-4</v>
      </c>
      <c r="G86" s="123">
        <f t="shared" si="18"/>
        <v>-4.3093041645319241E-2</v>
      </c>
      <c r="H86" s="123">
        <f t="shared" si="19"/>
        <v>4.2980421597097127E-3</v>
      </c>
      <c r="I86" s="18">
        <f t="shared" si="20"/>
        <v>0.60975921819341672</v>
      </c>
      <c r="J86" s="18">
        <f t="shared" si="21"/>
        <v>-1.8566841186466586E-2</v>
      </c>
      <c r="K86" s="18">
        <f t="shared" si="22"/>
        <v>0.27447379954114731</v>
      </c>
    </row>
    <row r="87" spans="1:18">
      <c r="A87" s="10" t="s">
        <v>194</v>
      </c>
      <c r="B87" s="10" t="s">
        <v>171</v>
      </c>
      <c r="C87" s="11">
        <v>0.62120636934191753</v>
      </c>
      <c r="D87" s="11">
        <v>0.32366654513258475</v>
      </c>
      <c r="E87" s="24">
        <f t="shared" si="16"/>
        <v>44.681944444440887</v>
      </c>
      <c r="F87" s="123">
        <f t="shared" si="17"/>
        <v>6.2063693419175392E-3</v>
      </c>
      <c r="G87" s="123">
        <f t="shared" si="18"/>
        <v>2.4666545132584761E-2</v>
      </c>
      <c r="H87" s="123">
        <f t="shared" si="19"/>
        <v>4.2969643678017269E-3</v>
      </c>
      <c r="I87" s="18">
        <f t="shared" si="20"/>
        <v>0.61690940497411584</v>
      </c>
      <c r="J87" s="18">
        <f t="shared" si="21"/>
        <v>-1.9130872149088266E-2</v>
      </c>
      <c r="K87" s="18">
        <f t="shared" si="22"/>
        <v>0.34279741728167301</v>
      </c>
    </row>
    <row r="88" spans="1:18">
      <c r="A88" s="10" t="s">
        <v>195</v>
      </c>
      <c r="B88" s="10" t="s">
        <v>171</v>
      </c>
      <c r="C88" s="11">
        <v>0.64367499759240365</v>
      </c>
      <c r="D88" s="11">
        <v>0.30648805834382037</v>
      </c>
      <c r="E88" s="24">
        <f t="shared" si="16"/>
        <v>46.526388888887595</v>
      </c>
      <c r="F88" s="123">
        <f t="shared" si="17"/>
        <v>2.8674997592403662E-2</v>
      </c>
      <c r="G88" s="123">
        <f t="shared" si="18"/>
        <v>7.4880583438203807E-3</v>
      </c>
      <c r="H88" s="123">
        <f t="shared" si="19"/>
        <v>4.0712782485485613E-3</v>
      </c>
      <c r="I88" s="18">
        <f t="shared" si="20"/>
        <v>0.63960371934385507</v>
      </c>
      <c r="J88" s="18">
        <f t="shared" si="21"/>
        <v>-2.4291493125008105E-2</v>
      </c>
      <c r="K88" s="18">
        <f t="shared" si="22"/>
        <v>0.33077955146882848</v>
      </c>
    </row>
    <row r="89" spans="1:18" ht="17" thickBot="1">
      <c r="A89" s="10" t="s">
        <v>196</v>
      </c>
      <c r="B89" s="10" t="s">
        <v>171</v>
      </c>
      <c r="C89" s="11">
        <v>0.62018506805780449</v>
      </c>
      <c r="D89" s="11">
        <v>0.23395666968014844</v>
      </c>
      <c r="E89" s="24">
        <f t="shared" si="16"/>
        <v>48.444444444445253</v>
      </c>
      <c r="F89" s="123">
        <f t="shared" si="17"/>
        <v>5.1850680578044983E-3</v>
      </c>
      <c r="G89" s="123">
        <f t="shared" si="18"/>
        <v>-6.5043330319851544E-2</v>
      </c>
      <c r="H89" s="123">
        <f t="shared" si="19"/>
        <v>3.3482570784418783E-3</v>
      </c>
      <c r="I89" s="18">
        <f t="shared" si="20"/>
        <v>0.6168368109793626</v>
      </c>
      <c r="J89" s="18">
        <f t="shared" si="21"/>
        <v>-2.6292597642409522E-2</v>
      </c>
      <c r="K89" s="18">
        <f t="shared" si="22"/>
        <v>0.26024926732255799</v>
      </c>
    </row>
    <row r="90" spans="1:18" ht="17" thickBot="1">
      <c r="A90" s="36"/>
      <c r="B90" s="36"/>
      <c r="E90" s="37" t="s">
        <v>200</v>
      </c>
      <c r="F90" s="38" t="s">
        <v>43</v>
      </c>
      <c r="I90" s="18"/>
      <c r="K90" s="18"/>
    </row>
    <row r="91" spans="1:18">
      <c r="A91" s="36"/>
      <c r="B91" s="36"/>
      <c r="E91" s="24"/>
      <c r="I91" s="18"/>
      <c r="K91" s="18"/>
    </row>
    <row r="92" spans="1:18" ht="17" thickBot="1">
      <c r="A92" s="141" t="s">
        <v>44</v>
      </c>
      <c r="B92" s="142"/>
      <c r="C92" s="142"/>
      <c r="D92" s="142"/>
      <c r="E92" s="142"/>
      <c r="F92" s="142"/>
      <c r="G92" s="142"/>
      <c r="H92" s="142"/>
    </row>
    <row r="93" spans="1:18">
      <c r="A93" s="25"/>
      <c r="B93" s="26" t="s">
        <v>51</v>
      </c>
      <c r="C93" s="26" t="s">
        <v>52</v>
      </c>
      <c r="D93" s="26" t="s">
        <v>45</v>
      </c>
      <c r="E93" s="27" t="s">
        <v>46</v>
      </c>
      <c r="F93" s="26" t="s">
        <v>47</v>
      </c>
      <c r="G93" s="27" t="s">
        <v>48</v>
      </c>
      <c r="H93" s="28" t="s">
        <v>49</v>
      </c>
      <c r="J93" s="17"/>
    </row>
    <row r="94" spans="1:18">
      <c r="A94" s="29" t="s">
        <v>31</v>
      </c>
      <c r="B94" s="93"/>
      <c r="C94" s="93">
        <f t="array" ref="C94:H94">LINEST(C98:C178,B98:B178^{1,2,3,4,5},TRUE,TRUE)</f>
        <v>2.3815098950773858E-10</v>
      </c>
      <c r="D94" s="93">
        <v>-7.4117638304122891E-8</v>
      </c>
      <c r="E94" s="93">
        <v>6.0331438304502605E-6</v>
      </c>
      <c r="F94" s="93">
        <v>-1.8670879475043715E-4</v>
      </c>
      <c r="G94" s="93">
        <v>2.2353802026655275E-3</v>
      </c>
      <c r="H94" s="94">
        <v>-8.0073574751218582E-3</v>
      </c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1:18" ht="17" thickBot="1">
      <c r="A95" s="31" t="s">
        <v>36</v>
      </c>
      <c r="B95" s="95">
        <f t="array" ref="B95:H95">LINEST(D98:D178,B98:B178^{1,2,3,4,5,6},TRUE,TRUE)</f>
        <v>5.0711514822582591E-10</v>
      </c>
      <c r="C95" s="95">
        <v>-7.4054737564022811E-8</v>
      </c>
      <c r="D95" s="95">
        <v>3.9924952258716886E-6</v>
      </c>
      <c r="E95" s="95">
        <v>-9.5602785371908089E-5</v>
      </c>
      <c r="F95" s="95">
        <v>8.7889675329764171E-4</v>
      </c>
      <c r="G95" s="95">
        <v>1.8309395117828989E-4</v>
      </c>
      <c r="H95" s="96">
        <v>-1.3854802890585494E-2</v>
      </c>
      <c r="I95" s="39"/>
      <c r="J95" s="39"/>
      <c r="K95" s="39"/>
      <c r="L95" s="39"/>
      <c r="M95" s="39"/>
      <c r="N95" s="39"/>
      <c r="O95" s="39"/>
      <c r="P95" s="39"/>
      <c r="Q95" s="39"/>
      <c r="R95" s="39"/>
    </row>
    <row r="96" spans="1:18" ht="17" thickBot="1">
      <c r="B96" s="32"/>
      <c r="C96" s="32"/>
      <c r="D96" s="32"/>
      <c r="E96" s="30"/>
      <c r="F96" s="30"/>
      <c r="G96" s="17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</row>
    <row r="97" spans="2:18" ht="17" thickBot="1">
      <c r="B97" s="53" t="s">
        <v>50</v>
      </c>
      <c r="C97" s="57" t="s">
        <v>41</v>
      </c>
      <c r="D97" s="58" t="s">
        <v>42</v>
      </c>
      <c r="F97" s="17"/>
      <c r="G97" s="17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2:18">
      <c r="B98" s="33">
        <v>1.3194444443797693E-2</v>
      </c>
      <c r="C98" s="27">
        <v>-1.3612362280867957E-2</v>
      </c>
      <c r="D98" s="34">
        <v>1.4744758376401462E-2</v>
      </c>
      <c r="F98" s="17"/>
      <c r="G98" s="17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</row>
    <row r="99" spans="2:18">
      <c r="B99" s="35">
        <v>0.57291666666424135</v>
      </c>
      <c r="C99" s="49">
        <v>-4.4206507238508108E-3</v>
      </c>
      <c r="D99" s="19">
        <v>-3.869942274419888E-2</v>
      </c>
      <c r="F99" s="17"/>
      <c r="G99" s="17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2:18">
      <c r="B100" s="35">
        <v>1.2958333333299379</v>
      </c>
      <c r="C100" s="49">
        <v>-1.7697567417320009E-2</v>
      </c>
      <c r="D100" s="19">
        <v>1.3837130962514044E-3</v>
      </c>
      <c r="F100" s="17"/>
      <c r="G100" s="17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2:18">
      <c r="B101" s="35">
        <v>2.1756944444423425</v>
      </c>
      <c r="C101" s="49">
        <v>-1.3567468715117992E-3</v>
      </c>
      <c r="D101" s="19">
        <v>-6.4467152927345478E-2</v>
      </c>
      <c r="F101" s="17"/>
      <c r="G101" s="17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</row>
    <row r="102" spans="2:18">
      <c r="B102" s="35">
        <v>3.390277777776646</v>
      </c>
      <c r="C102" s="49">
        <v>8.8562659696182766E-3</v>
      </c>
      <c r="D102" s="19">
        <v>1.4744758376401462E-2</v>
      </c>
      <c r="F102" s="17"/>
      <c r="G102" s="17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</row>
    <row r="103" spans="2:18">
      <c r="B103" s="35">
        <v>5.5256944444408873</v>
      </c>
      <c r="C103" s="49">
        <v>-2.3780481556248401E-3</v>
      </c>
      <c r="D103" s="19">
        <v>-1.1022971806745135E-2</v>
      </c>
      <c r="F103" s="17"/>
      <c r="G103" s="17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2:18">
      <c r="B104" s="35">
        <v>6.0444444444437977</v>
      </c>
      <c r="C104" s="49">
        <v>-1.0548458428528945E-2</v>
      </c>
      <c r="D104" s="19">
        <v>3.2877605542319471E-2</v>
      </c>
      <c r="F104" s="17"/>
      <c r="G104" s="17"/>
      <c r="H104" s="17"/>
    </row>
    <row r="105" spans="2:18">
      <c r="B105" s="35">
        <v>8.1611111111124046</v>
      </c>
      <c r="C105" s="49">
        <v>-3.3544558739886932E-4</v>
      </c>
      <c r="D105" s="19">
        <v>-2.342965670974162E-2</v>
      </c>
      <c r="F105" s="17"/>
      <c r="G105" s="17"/>
      <c r="H105" s="17"/>
    </row>
    <row r="106" spans="2:18">
      <c r="B106" s="35">
        <v>9.9354166666671517</v>
      </c>
      <c r="C106" s="49">
        <v>1.2941471106070329E-2</v>
      </c>
      <c r="D106" s="19">
        <v>-1.5794773692513003E-2</v>
      </c>
      <c r="F106" s="17"/>
      <c r="G106" s="17"/>
      <c r="H106" s="17"/>
    </row>
    <row r="107" spans="2:18">
      <c r="B107" s="35">
        <v>12.144444444442343</v>
      </c>
      <c r="C107" s="49">
        <v>2.0090580094861393E-2</v>
      </c>
      <c r="D107" s="19">
        <v>2.8105803656551576E-2</v>
      </c>
      <c r="F107" s="17"/>
      <c r="G107" s="17"/>
      <c r="H107" s="17"/>
    </row>
    <row r="108" spans="2:18">
      <c r="B108" s="35">
        <v>14.10624999999709</v>
      </c>
      <c r="C108" s="49">
        <v>-6.4632532920768926E-3</v>
      </c>
      <c r="D108" s="19">
        <v>-1.1022971806745135E-2</v>
      </c>
      <c r="F108" s="17"/>
      <c r="G108" s="17"/>
      <c r="H108" s="17"/>
    </row>
    <row r="109" spans="2:18">
      <c r="B109" s="35">
        <v>16.225694444445253</v>
      </c>
      <c r="C109" s="49">
        <v>8.8562659696182766E-3</v>
      </c>
      <c r="D109" s="19">
        <v>4.051248855954806E-2</v>
      </c>
      <c r="F109" s="17"/>
      <c r="G109" s="17"/>
      <c r="H109" s="17"/>
    </row>
    <row r="110" spans="2:18">
      <c r="B110" s="35">
        <v>17.788194444445253</v>
      </c>
      <c r="C110" s="49">
        <v>-3.399349439737881E-3</v>
      </c>
      <c r="D110" s="19">
        <v>6.5325858365541112E-2</v>
      </c>
      <c r="F110" s="17"/>
      <c r="G110" s="17"/>
      <c r="H110" s="17"/>
    </row>
    <row r="111" spans="2:18">
      <c r="B111" s="35">
        <v>19.59652777777228</v>
      </c>
      <c r="C111" s="49">
        <v>-1.1569759712641875E-2</v>
      </c>
      <c r="D111" s="19">
        <v>-4.5379945384273923E-2</v>
      </c>
      <c r="F111" s="17"/>
      <c r="G111" s="17"/>
      <c r="H111" s="17"/>
    </row>
    <row r="112" spans="2:18">
      <c r="B112" s="35">
        <v>21.559027777773736</v>
      </c>
      <c r="C112" s="49">
        <v>-2.3780481556248401E-3</v>
      </c>
      <c r="D112" s="19">
        <v>-2.4337284123629177E-3</v>
      </c>
      <c r="F112" s="17"/>
      <c r="G112" s="17"/>
      <c r="H112" s="17"/>
    </row>
    <row r="113" spans="2:8">
      <c r="B113" s="35">
        <v>23.829166666662786</v>
      </c>
      <c r="C113" s="49">
        <v>4.7710608331662241E-3</v>
      </c>
      <c r="D113" s="19">
        <v>5.6736614971158894E-2</v>
      </c>
      <c r="F113" s="17"/>
      <c r="G113" s="17"/>
      <c r="H113" s="17"/>
    </row>
    <row r="114" spans="2:8">
      <c r="B114" s="35">
        <v>25.38749999999709</v>
      </c>
      <c r="C114" s="49">
        <v>-3.3544558739886932E-4</v>
      </c>
      <c r="D114" s="19">
        <v>-1.9612215201127325E-2</v>
      </c>
      <c r="F114" s="17"/>
      <c r="G114" s="17"/>
      <c r="H114" s="17"/>
    </row>
    <row r="115" spans="2:8">
      <c r="B115" s="35">
        <v>27.518055555556202</v>
      </c>
      <c r="C115" s="49">
        <v>-1.3567468715117992E-3</v>
      </c>
      <c r="D115" s="19">
        <v>9.018596113479993E-3</v>
      </c>
      <c r="F115" s="17"/>
      <c r="G115" s="17"/>
      <c r="H115" s="17"/>
    </row>
    <row r="116" spans="2:8">
      <c r="B116" s="35">
        <v>29.476388888884685</v>
      </c>
      <c r="C116" s="49">
        <v>-1.3567468715117992E-3</v>
      </c>
      <c r="D116" s="19">
        <v>1.5699118753555036E-2</v>
      </c>
      <c r="F116" s="17"/>
      <c r="G116" s="17"/>
      <c r="H116" s="17"/>
    </row>
    <row r="117" spans="2:8">
      <c r="B117" s="35">
        <v>32.672222222223354</v>
      </c>
      <c r="C117" s="49">
        <v>-2.3780481556248401E-3</v>
      </c>
      <c r="D117" s="19">
        <v>9.018596113479993E-3</v>
      </c>
      <c r="F117" s="17"/>
      <c r="G117" s="17"/>
      <c r="H117" s="17"/>
    </row>
    <row r="118" spans="2:8">
      <c r="B118" s="35">
        <v>34.597916666665697</v>
      </c>
      <c r="C118" s="49">
        <v>1.3962772390183259E-2</v>
      </c>
      <c r="D118" s="19">
        <v>1.9516560262169358E-2</v>
      </c>
      <c r="F118" s="17"/>
      <c r="G118" s="17"/>
      <c r="H118" s="17"/>
    </row>
    <row r="119" spans="2:8">
      <c r="B119" s="35">
        <v>36.530555555553292</v>
      </c>
      <c r="C119" s="49">
        <v>-8.5058558603028633E-3</v>
      </c>
      <c r="D119" s="19">
        <v>-2.0566575578280899E-2</v>
      </c>
      <c r="F119" s="17"/>
      <c r="G119" s="17"/>
      <c r="H119" s="17"/>
    </row>
    <row r="120" spans="2:8">
      <c r="B120" s="35">
        <v>38.090277777773736</v>
      </c>
      <c r="C120" s="49">
        <v>1.7071569808272125E-3</v>
      </c>
      <c r="D120" s="19">
        <v>2.7151443279398002E-2</v>
      </c>
      <c r="F120" s="17"/>
      <c r="G120" s="17"/>
      <c r="H120" s="17"/>
    </row>
    <row r="121" spans="2:8">
      <c r="B121" s="35">
        <v>39.668055555550382</v>
      </c>
      <c r="C121" s="49">
        <v>-4.4206507238508108E-3</v>
      </c>
      <c r="D121" s="19">
        <v>-6.2511699209772398E-3</v>
      </c>
      <c r="F121" s="17"/>
      <c r="G121" s="17"/>
      <c r="H121" s="17"/>
    </row>
    <row r="122" spans="2:8">
      <c r="B122" s="35">
        <v>41.59652777777228</v>
      </c>
      <c r="C122" s="49">
        <v>1.1920169821957288E-2</v>
      </c>
      <c r="D122" s="19">
        <v>-9.1142510524379605E-3</v>
      </c>
      <c r="F122" s="17"/>
      <c r="G122" s="17"/>
      <c r="H122" s="17"/>
    </row>
    <row r="123" spans="2:8">
      <c r="B123" s="35">
        <v>44.163194444445253</v>
      </c>
      <c r="C123" s="49">
        <v>-3.399349439737881E-3</v>
      </c>
      <c r="D123" s="19">
        <v>-4.442558500712035E-2</v>
      </c>
      <c r="F123" s="17"/>
      <c r="G123" s="17"/>
      <c r="H123" s="17"/>
    </row>
    <row r="124" spans="2:8">
      <c r="B124" s="35">
        <v>47.215277777773736</v>
      </c>
      <c r="C124" s="49">
        <v>5.792362117279265E-3</v>
      </c>
      <c r="D124" s="19">
        <v>-4.3424491666700649E-3</v>
      </c>
      <c r="F124" s="17"/>
      <c r="G124" s="17"/>
      <c r="H124" s="17"/>
    </row>
    <row r="125" spans="2:8">
      <c r="B125" s="35">
        <v>0.1875</v>
      </c>
      <c r="C125" s="49">
        <v>-3.3544558739886932E-4</v>
      </c>
      <c r="D125" s="19">
        <v>-1.6749134069666605E-2</v>
      </c>
      <c r="F125" s="17"/>
      <c r="G125" s="17"/>
      <c r="H125" s="17"/>
    </row>
    <row r="126" spans="2:8">
      <c r="B126" s="35">
        <v>0.94861111111094942</v>
      </c>
      <c r="C126" s="49">
        <v>-4.4206507238508108E-3</v>
      </c>
      <c r="D126" s="19">
        <v>-4.3424491666700649E-3</v>
      </c>
      <c r="F126" s="17"/>
      <c r="G126" s="17"/>
      <c r="H126" s="17"/>
    </row>
    <row r="127" spans="2:8">
      <c r="B127" s="35">
        <v>1.4812499999970896</v>
      </c>
      <c r="C127" s="49">
        <v>-4.4206507238508108E-3</v>
      </c>
      <c r="D127" s="19">
        <v>-4.5379945384273923E-2</v>
      </c>
      <c r="F127" s="17"/>
      <c r="G127" s="17"/>
      <c r="H127" s="17"/>
    </row>
    <row r="128" spans="2:8">
      <c r="B128" s="35">
        <v>2.3486111111124046</v>
      </c>
      <c r="C128" s="49">
        <v>-9.5271571444159042E-3</v>
      </c>
      <c r="D128" s="19">
        <v>-1.0068611429591534E-2</v>
      </c>
      <c r="F128" s="17"/>
      <c r="G128" s="17"/>
      <c r="H128" s="17"/>
    </row>
    <row r="129" spans="2:8">
      <c r="B129" s="35">
        <v>3.9104166666656965</v>
      </c>
      <c r="C129" s="49">
        <v>-4.4206507238508108E-3</v>
      </c>
      <c r="D129" s="19">
        <v>8.0642357363264472E-3</v>
      </c>
      <c r="F129" s="17"/>
      <c r="G129" s="17"/>
      <c r="H129" s="17"/>
    </row>
    <row r="130" spans="2:8">
      <c r="B130" s="35">
        <v>6.2173611111065838</v>
      </c>
      <c r="C130" s="49">
        <v>1.7071569808272125E-3</v>
      </c>
      <c r="D130" s="19">
        <v>-1.3886052938205856E-2</v>
      </c>
      <c r="F130" s="17"/>
      <c r="G130" s="17"/>
      <c r="H130" s="17"/>
    </row>
    <row r="131" spans="2:8">
      <c r="B131" s="35">
        <v>6.921527777776646</v>
      </c>
      <c r="C131" s="49">
        <v>-3.3544558739886932E-4</v>
      </c>
      <c r="D131" s="19">
        <v>5.29191734625446E-2</v>
      </c>
      <c r="F131" s="17"/>
      <c r="G131" s="17"/>
      <c r="H131" s="17"/>
    </row>
    <row r="132" spans="2:8">
      <c r="B132" s="35">
        <v>8.8840277777781012</v>
      </c>
      <c r="C132" s="49">
        <v>-1.3567468715117992E-3</v>
      </c>
      <c r="D132" s="19">
        <v>1.7607839507862211E-2</v>
      </c>
      <c r="F132" s="17"/>
      <c r="G132" s="17"/>
      <c r="H132" s="17"/>
    </row>
    <row r="133" spans="2:8">
      <c r="B133" s="35">
        <v>10.48263888888323</v>
      </c>
      <c r="C133" s="49">
        <v>-8.5058558603028633E-3</v>
      </c>
      <c r="D133" s="19">
        <v>1.3790397999247889E-2</v>
      </c>
      <c r="F133" s="17"/>
      <c r="G133" s="17"/>
      <c r="H133" s="17"/>
    </row>
    <row r="134" spans="2:8">
      <c r="B134" s="35">
        <v>12.87638888888614</v>
      </c>
      <c r="C134" s="49">
        <v>9.8775672537313175E-3</v>
      </c>
      <c r="D134" s="19">
        <v>-3.1064539726970236E-2</v>
      </c>
      <c r="F134" s="17"/>
      <c r="G134" s="17"/>
      <c r="H134" s="17"/>
    </row>
    <row r="135" spans="2:8">
      <c r="B135" s="35">
        <v>14.649305555554747</v>
      </c>
      <c r="C135" s="49">
        <v>-3.399349439737881E-3</v>
      </c>
      <c r="D135" s="19">
        <v>4.2935271909783079E-4</v>
      </c>
      <c r="F135" s="17"/>
      <c r="G135" s="17"/>
      <c r="H135" s="17"/>
    </row>
    <row r="136" spans="2:8">
      <c r="B136" s="35">
        <v>16.748611111106584</v>
      </c>
      <c r="C136" s="49">
        <v>6.8585569671417157E-4</v>
      </c>
      <c r="D136" s="19">
        <v>3.8603767805240913E-2</v>
      </c>
      <c r="F136" s="17"/>
      <c r="G136" s="17"/>
      <c r="H136" s="17"/>
    </row>
    <row r="137" spans="2:8">
      <c r="B137" s="35">
        <v>18.309027777773736</v>
      </c>
      <c r="C137" s="49">
        <v>-3.3544558739886932E-4</v>
      </c>
      <c r="D137" s="19">
        <v>4.2467942277121251E-3</v>
      </c>
      <c r="F137" s="17"/>
      <c r="G137" s="17"/>
      <c r="H137" s="17"/>
    </row>
    <row r="138" spans="2:8">
      <c r="B138" s="35">
        <v>20.302083333328483</v>
      </c>
      <c r="C138" s="49">
        <v>6.8585569671417157E-4</v>
      </c>
      <c r="D138" s="19">
        <v>7.1098753591728736E-3</v>
      </c>
      <c r="F138" s="17"/>
      <c r="G138" s="17"/>
      <c r="H138" s="17"/>
    </row>
    <row r="139" spans="2:8">
      <c r="B139" s="35">
        <v>22.252083333332848</v>
      </c>
      <c r="C139" s="49">
        <v>-3.399349439737881E-3</v>
      </c>
      <c r="D139" s="19">
        <v>7.1098753591728736E-3</v>
      </c>
      <c r="F139" s="17"/>
      <c r="G139" s="17"/>
      <c r="H139" s="17"/>
    </row>
    <row r="140" spans="2:8">
      <c r="B140" s="35">
        <v>24.347222222218988</v>
      </c>
      <c r="C140" s="49">
        <v>9.8775672537313175E-3</v>
      </c>
      <c r="D140" s="19">
        <v>2.8105803656551576E-2</v>
      </c>
      <c r="F140" s="17"/>
      <c r="G140" s="17"/>
      <c r="H140" s="17"/>
    </row>
    <row r="141" spans="2:8">
      <c r="B141" s="35">
        <v>26.278472222220444</v>
      </c>
      <c r="C141" s="49">
        <v>-1.7697567417320009E-2</v>
      </c>
      <c r="D141" s="19">
        <v>3.6695047050933766E-2</v>
      </c>
      <c r="F141" s="17"/>
      <c r="G141" s="17"/>
      <c r="H141" s="17"/>
    </row>
    <row r="142" spans="2:8">
      <c r="B142" s="35">
        <v>28.225694444445253</v>
      </c>
      <c r="C142" s="49">
        <v>9.8775672537313175E-3</v>
      </c>
      <c r="D142" s="19">
        <v>-1.5794773692513003E-2</v>
      </c>
      <c r="F142" s="17"/>
      <c r="G142" s="17"/>
      <c r="H142" s="17"/>
    </row>
    <row r="143" spans="2:8">
      <c r="B143" s="35">
        <v>30.061805555553292</v>
      </c>
      <c r="C143" s="49">
        <v>5.792362117279265E-3</v>
      </c>
      <c r="D143" s="19">
        <v>-1.1977332183898709E-2</v>
      </c>
      <c r="F143" s="17"/>
      <c r="G143" s="17"/>
      <c r="H143" s="17"/>
    </row>
    <row r="144" spans="2:8">
      <c r="B144" s="35">
        <v>31.622222222220444</v>
      </c>
      <c r="C144" s="49">
        <v>-1.3567468715117992E-3</v>
      </c>
      <c r="D144" s="19">
        <v>1.4744758376401462E-2</v>
      </c>
      <c r="F144" s="17"/>
      <c r="G144" s="17"/>
      <c r="H144" s="17"/>
    </row>
    <row r="145" spans="2:8">
      <c r="B145" s="35">
        <v>33.367361111108039</v>
      </c>
      <c r="C145" s="49">
        <v>4.7710608331662241E-3</v>
      </c>
      <c r="D145" s="19">
        <v>-1.1022971806745135E-2</v>
      </c>
      <c r="F145" s="17"/>
      <c r="G145" s="17"/>
      <c r="H145" s="17"/>
    </row>
    <row r="146" spans="2:8">
      <c r="B146" s="35">
        <v>35.291666666664241</v>
      </c>
      <c r="C146" s="49">
        <v>1.6005374958409341E-2</v>
      </c>
      <c r="D146" s="19">
        <v>1.0927316867787168E-2</v>
      </c>
      <c r="F146" s="17"/>
      <c r="G146" s="17"/>
      <c r="H146" s="17"/>
    </row>
    <row r="147" spans="2:8">
      <c r="B147" s="35">
        <v>37.049999999995634</v>
      </c>
      <c r="C147" s="49">
        <v>4.7710608331662241E-3</v>
      </c>
      <c r="D147" s="19">
        <v>4.2935271909783079E-4</v>
      </c>
      <c r="F147" s="17"/>
      <c r="G147" s="17"/>
      <c r="H147" s="17"/>
    </row>
    <row r="148" spans="2:8">
      <c r="B148" s="35">
        <v>38.609027777776646</v>
      </c>
      <c r="C148" s="49">
        <v>1.1920169821957288E-2</v>
      </c>
      <c r="D148" s="19">
        <v>3.2924338505585515E-3</v>
      </c>
      <c r="F148" s="17"/>
      <c r="G148" s="17"/>
      <c r="H148" s="17"/>
    </row>
    <row r="149" spans="2:8">
      <c r="B149" s="35">
        <v>40.361111111109494</v>
      </c>
      <c r="C149" s="49">
        <v>-3.399349439737881E-3</v>
      </c>
      <c r="D149" s="19">
        <v>-3.0110179349816663E-2</v>
      </c>
      <c r="F149" s="17"/>
      <c r="G149" s="17"/>
      <c r="H149" s="17"/>
    </row>
    <row r="150" spans="2:8">
      <c r="B150" s="35">
        <v>42.29374999999709</v>
      </c>
      <c r="C150" s="49">
        <v>1.0898868537844247E-2</v>
      </c>
      <c r="D150" s="19">
        <v>-3.3880887895164913E-3</v>
      </c>
      <c r="F150" s="17"/>
      <c r="G150" s="17"/>
      <c r="H150" s="17"/>
    </row>
    <row r="151" spans="2:8">
      <c r="B151" s="35">
        <v>45.202777777776646</v>
      </c>
      <c r="C151" s="49">
        <v>-5.4419520079638517E-3</v>
      </c>
      <c r="D151" s="19">
        <v>-5.4923549155809687E-2</v>
      </c>
      <c r="F151" s="17"/>
      <c r="G151" s="17"/>
      <c r="H151" s="17"/>
    </row>
    <row r="152" spans="2:8">
      <c r="B152" s="35">
        <v>47.926388888889051</v>
      </c>
      <c r="C152" s="49">
        <v>-1.3612362280867957E-2</v>
      </c>
      <c r="D152" s="19">
        <v>-3.3880887895164913E-3</v>
      </c>
      <c r="F152" s="17"/>
      <c r="G152" s="17"/>
      <c r="H152" s="17"/>
    </row>
    <row r="153" spans="2:8">
      <c r="B153" s="35">
        <v>0.36041666666278616</v>
      </c>
      <c r="C153" s="49">
        <v>-7.0705473515515482E-3</v>
      </c>
      <c r="D153" s="19">
        <v>8.4424187209739543E-3</v>
      </c>
      <c r="F153" s="17"/>
      <c r="G153" s="17"/>
      <c r="H153" s="17"/>
    </row>
    <row r="154" spans="2:8">
      <c r="B154" s="35">
        <v>1.1229166666671517</v>
      </c>
      <c r="C154" s="49">
        <v>-8.0918486356645891E-3</v>
      </c>
      <c r="D154" s="19">
        <v>-3.2595077496629932E-2</v>
      </c>
      <c r="F154" s="17"/>
      <c r="G154" s="17"/>
      <c r="H154" s="17"/>
    </row>
    <row r="155" spans="2:8">
      <c r="B155" s="35">
        <v>2.0034722222189885</v>
      </c>
      <c r="C155" s="49">
        <v>-1.9640409309865658E-3</v>
      </c>
      <c r="D155" s="19">
        <v>-2.4005834102247714E-2</v>
      </c>
      <c r="F155" s="17"/>
      <c r="G155" s="17"/>
      <c r="H155" s="17"/>
    </row>
    <row r="156" spans="2:8">
      <c r="B156" s="35">
        <v>2.8708333333343035</v>
      </c>
      <c r="C156" s="49">
        <v>4.1637667736915684E-3</v>
      </c>
      <c r="D156" s="19">
        <v>3.6118869658427699E-2</v>
      </c>
      <c r="F156" s="17"/>
      <c r="G156" s="17"/>
      <c r="H156" s="17"/>
    </row>
    <row r="157" spans="2:8">
      <c r="B157" s="35">
        <v>4.9902777777751908</v>
      </c>
      <c r="C157" s="49">
        <v>3.1424654895784165E-3</v>
      </c>
      <c r="D157" s="19">
        <v>-5.8729869363297049E-3</v>
      </c>
      <c r="F157" s="17"/>
      <c r="G157" s="17"/>
      <c r="H157" s="17"/>
    </row>
    <row r="158" spans="2:8">
      <c r="B158" s="35">
        <v>7.4513888888832298</v>
      </c>
      <c r="C158" s="49">
        <v>-6.0492460674386184E-3</v>
      </c>
      <c r="D158" s="19">
        <v>2.3712184755431187E-2</v>
      </c>
      <c r="F158" s="17"/>
      <c r="G158" s="17"/>
      <c r="H158" s="17"/>
    </row>
    <row r="159" spans="2:8">
      <c r="B159" s="35">
        <v>13.393055555556202</v>
      </c>
      <c r="C159" s="49">
        <v>7.8561637239404902E-5</v>
      </c>
      <c r="D159" s="19">
        <v>8.4424187209739543E-3</v>
      </c>
      <c r="F159" s="17"/>
      <c r="G159" s="17"/>
      <c r="H159" s="17"/>
    </row>
    <row r="160" spans="2:8">
      <c r="B160" s="35">
        <v>15.341666666667152</v>
      </c>
      <c r="C160" s="49">
        <v>-9.11314991977763E-3</v>
      </c>
      <c r="D160" s="19">
        <v>2.7529626264045481E-2</v>
      </c>
      <c r="F160" s="17"/>
      <c r="G160" s="17"/>
      <c r="H160" s="17"/>
    </row>
    <row r="161" spans="2:8">
      <c r="B161" s="35">
        <v>17.267361111109494</v>
      </c>
      <c r="C161" s="49">
        <v>-4.0066434992125366E-3</v>
      </c>
      <c r="D161" s="19">
        <v>4.6616833807117064E-2</v>
      </c>
      <c r="F161" s="17"/>
      <c r="G161" s="17"/>
      <c r="H161" s="17"/>
    </row>
    <row r="162" spans="2:8">
      <c r="B162" s="35">
        <v>19.052083333328483</v>
      </c>
      <c r="C162" s="49">
        <v>-5.0279447833255775E-3</v>
      </c>
      <c r="D162" s="19">
        <v>3.0392707395506202E-2</v>
      </c>
      <c r="F162" s="17"/>
      <c r="G162" s="17"/>
      <c r="H162" s="17"/>
    </row>
    <row r="163" spans="2:8">
      <c r="B163" s="35">
        <v>23.309722222220444</v>
      </c>
      <c r="C163" s="49">
        <v>5.1850680578044983E-3</v>
      </c>
      <c r="D163" s="19">
        <v>-4.1184320891012094E-2</v>
      </c>
      <c r="F163" s="17"/>
      <c r="G163" s="17"/>
      <c r="H163" s="17"/>
    </row>
    <row r="164" spans="2:8">
      <c r="B164" s="35">
        <v>24.867361111108039</v>
      </c>
      <c r="C164" s="49">
        <v>-7.0705473515515482E-3</v>
      </c>
      <c r="D164" s="19">
        <v>-6.827347313483334E-3</v>
      </c>
      <c r="F164" s="17"/>
      <c r="G164" s="17"/>
      <c r="H164" s="17"/>
    </row>
    <row r="165" spans="2:8">
      <c r="B165" s="35">
        <v>26.981944444443798</v>
      </c>
      <c r="C165" s="49">
        <v>2.1211642054654867E-3</v>
      </c>
      <c r="D165" s="19">
        <v>-1.1599149199251202E-2</v>
      </c>
      <c r="F165" s="17"/>
      <c r="G165" s="17"/>
      <c r="H165" s="17"/>
    </row>
    <row r="166" spans="2:8">
      <c r="B166" s="35">
        <v>28.928472222221899</v>
      </c>
      <c r="C166" s="49">
        <v>1.0291574478369592E-2</v>
      </c>
      <c r="D166" s="19">
        <v>3.5164509281274126E-2</v>
      </c>
      <c r="F166" s="17"/>
      <c r="G166" s="17"/>
      <c r="H166" s="17"/>
    </row>
    <row r="167" spans="2:8">
      <c r="B167" s="35">
        <v>30.582638888889051</v>
      </c>
      <c r="C167" s="49">
        <v>-9.11314991977763E-3</v>
      </c>
      <c r="D167" s="19">
        <v>-3.2595077496629932E-2</v>
      </c>
      <c r="F167" s="17"/>
      <c r="G167" s="17"/>
      <c r="H167" s="17"/>
    </row>
    <row r="168" spans="2:8">
      <c r="B168" s="35">
        <v>32.142361111109494</v>
      </c>
      <c r="C168" s="49">
        <v>2.1211642054654867E-3</v>
      </c>
      <c r="D168" s="19">
        <v>2.2757824378277614E-2</v>
      </c>
      <c r="F168" s="17"/>
      <c r="G168" s="17"/>
      <c r="H168" s="17"/>
    </row>
    <row r="169" spans="2:8">
      <c r="B169" s="35">
        <v>34.077777777776646</v>
      </c>
      <c r="C169" s="49">
        <v>-1.4219656340342723E-2</v>
      </c>
      <c r="D169" s="19">
        <v>8.0753570374531014E-4</v>
      </c>
      <c r="F169" s="17"/>
      <c r="G169" s="17"/>
      <c r="H169" s="17"/>
    </row>
    <row r="170" spans="2:8">
      <c r="B170" s="35">
        <v>36.00138888888614</v>
      </c>
      <c r="C170" s="49">
        <v>-4.0066434992125366E-3</v>
      </c>
      <c r="D170" s="19">
        <v>1.7031662115356117E-2</v>
      </c>
      <c r="F170" s="17"/>
      <c r="G170" s="17"/>
      <c r="H170" s="17"/>
    </row>
    <row r="171" spans="2:8">
      <c r="B171" s="35">
        <v>37.571527777778101</v>
      </c>
      <c r="C171" s="49">
        <v>-1.013445120389056E-2</v>
      </c>
      <c r="D171" s="19">
        <v>7.4880583438203807E-3</v>
      </c>
      <c r="F171" s="17"/>
      <c r="G171" s="17"/>
      <c r="H171" s="17"/>
    </row>
    <row r="172" spans="2:8">
      <c r="B172" s="35">
        <v>39.12777777777228</v>
      </c>
      <c r="C172" s="49">
        <v>-9.4273964687352496E-4</v>
      </c>
      <c r="D172" s="19">
        <v>8.4424187209739543E-3</v>
      </c>
      <c r="F172" s="17"/>
      <c r="G172" s="17"/>
      <c r="H172" s="17"/>
    </row>
    <row r="173" spans="2:8">
      <c r="B173" s="35">
        <v>43.036111111112405</v>
      </c>
      <c r="C173" s="49">
        <v>1.3355478330708603E-2</v>
      </c>
      <c r="D173" s="19">
        <v>-3.2595077496629932E-2</v>
      </c>
      <c r="F173" s="17"/>
      <c r="G173" s="17"/>
      <c r="H173" s="17"/>
    </row>
    <row r="174" spans="2:8">
      <c r="B174" s="35">
        <v>44.336111111108039</v>
      </c>
      <c r="C174" s="49">
        <v>7.2276706260305801E-3</v>
      </c>
      <c r="D174" s="19">
        <v>-9.6904284449440548E-3</v>
      </c>
      <c r="F174" s="17"/>
      <c r="G174" s="17"/>
      <c r="H174" s="17"/>
    </row>
    <row r="175" spans="2:8">
      <c r="B175" s="35">
        <v>44.509027777778101</v>
      </c>
      <c r="C175" s="49">
        <v>-9.4273964687352496E-4</v>
      </c>
      <c r="D175" s="19">
        <v>-4.3093041645319241E-2</v>
      </c>
      <c r="F175" s="17"/>
      <c r="G175" s="17"/>
      <c r="H175" s="17"/>
    </row>
    <row r="176" spans="2:8">
      <c r="B176" s="35">
        <v>44.681944444440887</v>
      </c>
      <c r="C176" s="49">
        <v>6.2063693419175392E-3</v>
      </c>
      <c r="D176" s="19">
        <v>2.4666545132584761E-2</v>
      </c>
      <c r="F176" s="17"/>
      <c r="G176" s="17"/>
      <c r="H176" s="17"/>
    </row>
    <row r="177" spans="2:8">
      <c r="B177" s="35">
        <v>46.526388888887595</v>
      </c>
      <c r="C177" s="49">
        <v>2.8674997592403662E-2</v>
      </c>
      <c r="D177" s="19">
        <v>7.4880583438203807E-3</v>
      </c>
      <c r="F177" s="17"/>
      <c r="G177" s="17"/>
      <c r="H177" s="17"/>
    </row>
    <row r="178" spans="2:8" ht="17" thickBot="1">
      <c r="B178" s="132">
        <v>48.444444444445253</v>
      </c>
      <c r="C178" s="133">
        <v>5.1850680578044983E-3</v>
      </c>
      <c r="D178" s="20">
        <v>-6.5043330319851544E-2</v>
      </c>
      <c r="F178" s="17"/>
      <c r="G178" s="17"/>
      <c r="H178" s="17"/>
    </row>
  </sheetData>
  <autoFilter ref="A1:K90" xr:uid="{8CC9510E-54B7-6940-B383-C286AACD767E}"/>
  <sortState xmlns:xlrd2="http://schemas.microsoft.com/office/spreadsheetml/2017/richdata2" ref="A2:K61">
    <sortCondition ref="B2:B61"/>
    <sortCondition ref="A2:A61"/>
  </sortState>
  <mergeCells count="3">
    <mergeCell ref="A92:H92"/>
    <mergeCell ref="X9:Z9"/>
    <mergeCell ref="X24:Z24"/>
  </mergeCells>
  <conditionalFormatting sqref="B2:B8">
    <cfRule type="expression" dxfId="1" priority="2">
      <formula>$BB2="ACID CHANGE"</formula>
    </cfRule>
  </conditionalFormatting>
  <conditionalFormatting sqref="B2:B8">
    <cfRule type="expression" dxfId="0" priority="1">
      <formula>$A2="x"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equilibrium gases</vt:lpstr>
      <vt:lpstr>standards</vt:lpstr>
      <vt:lpstr>slopes</vt:lpstr>
      <vt:lpstr>ETF</vt:lpstr>
      <vt:lpstr>samples</vt:lpstr>
      <vt:lpstr>correction (ETH)</vt:lpstr>
      <vt:lpstr>ETH_table</vt:lpstr>
      <vt:lpstr>ETH_tables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Bajnai</dc:creator>
  <cp:lastModifiedBy>David Bajnai</cp:lastModifiedBy>
  <dcterms:created xsi:type="dcterms:W3CDTF">2019-12-18T12:08:55Z</dcterms:created>
  <dcterms:modified xsi:type="dcterms:W3CDTF">2020-03-23T11:05:31Z</dcterms:modified>
</cp:coreProperties>
</file>