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Aaron Docs\Papers\Papers\MARCAN\Offshore groundwater review\Review of Geophysics Submission - June 2020\Revision\"/>
    </mc:Choice>
  </mc:AlternateContent>
  <xr:revisionPtr revIDLastSave="0" documentId="8_{A6AB0445-4EE2-4603-86CD-FEA8F39BFAF6}" xr6:coauthVersionLast="36" xr6:coauthVersionMax="36" xr10:uidLastSave="{00000000-0000-0000-0000-000000000000}"/>
  <bookViews>
    <workbookView xWindow="0" yWindow="0" windowWidth="15530" windowHeight="6430" xr2:uid="{00000000-000D-0000-FFFF-FFFF00000000}"/>
  </bookViews>
  <sheets>
    <sheet name="Data" sheetId="3" r:id="rId1"/>
  </sheets>
  <calcPr calcId="191029"/>
</workbook>
</file>

<file path=xl/calcChain.xml><?xml version="1.0" encoding="utf-8"?>
<calcChain xmlns="http://schemas.openxmlformats.org/spreadsheetml/2006/main">
  <c r="O172" i="3" l="1"/>
  <c r="O169" i="3"/>
  <c r="O168" i="3"/>
  <c r="O167" i="3"/>
  <c r="O162" i="3"/>
  <c r="O161" i="3"/>
  <c r="O160" i="3"/>
  <c r="O156" i="3"/>
  <c r="O155" i="3"/>
  <c r="O154" i="3"/>
  <c r="O153" i="3"/>
  <c r="O152" i="3"/>
  <c r="O147" i="3"/>
  <c r="O146" i="3"/>
  <c r="O141" i="3"/>
  <c r="O140" i="3"/>
  <c r="O139" i="3"/>
  <c r="O138" i="3"/>
  <c r="O135" i="3"/>
  <c r="O134" i="3"/>
  <c r="O133" i="3"/>
  <c r="O131" i="3"/>
  <c r="O130" i="3"/>
  <c r="O129" i="3"/>
  <c r="O128" i="3"/>
  <c r="O127" i="3"/>
  <c r="O126" i="3"/>
  <c r="O125" i="3"/>
  <c r="O121" i="3"/>
  <c r="O120" i="3"/>
  <c r="O119" i="3"/>
  <c r="O112" i="3"/>
  <c r="O108" i="3"/>
  <c r="O107" i="3"/>
  <c r="O106" i="3"/>
  <c r="O105" i="3"/>
  <c r="T102" i="3"/>
  <c r="O102" i="3"/>
  <c r="K100" i="3"/>
  <c r="F98" i="3"/>
  <c r="F96" i="3"/>
  <c r="O90" i="3"/>
  <c r="O89" i="3"/>
  <c r="O88" i="3"/>
  <c r="O87" i="3"/>
  <c r="O86" i="3"/>
  <c r="O78" i="3"/>
  <c r="K72" i="3"/>
  <c r="K71" i="3"/>
  <c r="T70" i="3"/>
  <c r="K70" i="3"/>
  <c r="T69" i="3"/>
  <c r="K69" i="3"/>
  <c r="T68" i="3"/>
  <c r="K68" i="3"/>
  <c r="T67" i="3"/>
  <c r="K67" i="3"/>
  <c r="T66" i="3"/>
  <c r="K66" i="3"/>
  <c r="T65" i="3"/>
  <c r="T64" i="3"/>
  <c r="K64" i="3"/>
  <c r="T63" i="3"/>
  <c r="K63" i="3"/>
  <c r="T62" i="3"/>
  <c r="K62" i="3"/>
  <c r="T61" i="3"/>
  <c r="K61" i="3"/>
  <c r="T60" i="3"/>
  <c r="K60" i="3"/>
  <c r="T59" i="3"/>
  <c r="K59" i="3"/>
  <c r="T58" i="3"/>
  <c r="T57" i="3"/>
  <c r="O53" i="3"/>
  <c r="O52" i="3"/>
  <c r="O51" i="3"/>
  <c r="O50" i="3"/>
  <c r="O49" i="3"/>
  <c r="O46" i="3"/>
  <c r="O45" i="3"/>
  <c r="O44" i="3"/>
  <c r="O43" i="3"/>
  <c r="O41" i="3"/>
  <c r="O40" i="3"/>
  <c r="O34" i="3"/>
  <c r="O30" i="3"/>
  <c r="O29" i="3"/>
  <c r="O28" i="3"/>
  <c r="O27" i="3"/>
  <c r="O26" i="3"/>
  <c r="O25" i="3"/>
  <c r="O24" i="3"/>
  <c r="O23" i="3"/>
  <c r="O21" i="3"/>
  <c r="O20" i="3"/>
  <c r="O19" i="3"/>
  <c r="O18" i="3"/>
  <c r="O17" i="3"/>
  <c r="O16" i="3"/>
  <c r="O15" i="3"/>
  <c r="O14" i="3"/>
  <c r="O13" i="3"/>
  <c r="O11" i="3"/>
  <c r="O10" i="3"/>
  <c r="O9" i="3"/>
  <c r="O8" i="3"/>
  <c r="O5" i="3"/>
  <c r="O4" i="3"/>
  <c r="O3" i="3"/>
</calcChain>
</file>

<file path=xl/sharedStrings.xml><?xml version="1.0" encoding="utf-8"?>
<sst xmlns="http://schemas.openxmlformats.org/spreadsheetml/2006/main" count="1473" uniqueCount="531">
  <si>
    <t>Borehole</t>
  </si>
  <si>
    <t>Seafloor depth</t>
  </si>
  <si>
    <t>Depositional environment</t>
  </si>
  <si>
    <t>Geological boundary</t>
  </si>
  <si>
    <t>Clay to silt to very fine sand</t>
  </si>
  <si>
    <t>40-50</t>
  </si>
  <si>
    <t>Expedition</t>
  </si>
  <si>
    <t>Top of aquifer salinity gradient (psu/m)</t>
  </si>
  <si>
    <t>Bottom of aquifer salinity gradient (psu/m)</t>
  </si>
  <si>
    <t>Thickness (m)</t>
  </si>
  <si>
    <t>IODP317</t>
  </si>
  <si>
    <t>Margin type</t>
  </si>
  <si>
    <t>IODP374</t>
  </si>
  <si>
    <t>Diatom bearing/rich sandy mud to muddy sand with massive diatom bearing clast rich muddy diamict</t>
  </si>
  <si>
    <t>30-37</t>
  </si>
  <si>
    <t>ice proximal glaciomarine depositional environments associated with glacial advance and retreat across the Ross Sea continental shelf</t>
  </si>
  <si>
    <t>40-60</t>
  </si>
  <si>
    <t>1</t>
  </si>
  <si>
    <t>claystone</t>
  </si>
  <si>
    <t>chalk, claystone</t>
  </si>
  <si>
    <t>50-60</t>
  </si>
  <si>
    <t>IODP371</t>
  </si>
  <si>
    <t>ooze, chalk, limestone</t>
  </si>
  <si>
    <t>45-60</t>
  </si>
  <si>
    <t>IODP367/368</t>
  </si>
  <si>
    <t xml:space="preserve">Sandstone </t>
  </si>
  <si>
    <t>Clay to silt to clay</t>
  </si>
  <si>
    <t>IODP363</t>
  </si>
  <si>
    <t>ooze</t>
  </si>
  <si>
    <t>60-70</t>
  </si>
  <si>
    <t>multiple</t>
  </si>
  <si>
    <t>mudstone</t>
  </si>
  <si>
    <t>IODP361</t>
  </si>
  <si>
    <t>30-70</t>
  </si>
  <si>
    <t>M0078</t>
  </si>
  <si>
    <t>35-60</t>
  </si>
  <si>
    <t>mud facies with minor sand and silt</t>
  </si>
  <si>
    <t>distal subaqueous environment</t>
  </si>
  <si>
    <t>M0079</t>
  </si>
  <si>
    <t>M0080</t>
  </si>
  <si>
    <t>30-60</t>
  </si>
  <si>
    <t>deposition from fine grained, low concentration turbidity currents and hemipelagic suspension fall out</t>
  </si>
  <si>
    <t>2</t>
  </si>
  <si>
    <t>deep water turbiditic and hemipelagic deposits, to nearshore to coastal plain sedimentation, to subacqueous nearshore setting</t>
  </si>
  <si>
    <t>siltstone, sandstone and conglomerates, to mud</t>
  </si>
  <si>
    <t>mud, silt, sand, conglomerates</t>
  </si>
  <si>
    <t>M0059</t>
  </si>
  <si>
    <t>mostly clay, some sand and diamict</t>
  </si>
  <si>
    <t>marine mud, fresh water lake, ice lake, sandur, glacial till</t>
  </si>
  <si>
    <t>M0060</t>
  </si>
  <si>
    <t>clay, silt, sand, gravel</t>
  </si>
  <si>
    <t>near shore marine, prograding ice influenced deltaic environment, lake or marginal marine, ice proximal, shallow marine, high energy fluvial or deltaic, mass transport</t>
  </si>
  <si>
    <t>clay to sand</t>
  </si>
  <si>
    <t>glacial lake verves, glacio fluvial system</t>
  </si>
  <si>
    <t>organic clay, protected basin, glacially influenced environment</t>
  </si>
  <si>
    <t>M0061</t>
  </si>
  <si>
    <t>M0062</t>
  </si>
  <si>
    <t>M0063</t>
  </si>
  <si>
    <t>mostly diamict, also clay, silt and sand</t>
  </si>
  <si>
    <t>brackish marine or lake, pro glacial lake, glacial lake, ice influenced depositional environment</t>
  </si>
  <si>
    <t>mostly clay, with some sand and diamict</t>
  </si>
  <si>
    <t>marine, basin, slump, glacial lacustrine</t>
  </si>
  <si>
    <t>M0064</t>
  </si>
  <si>
    <t>M0065</t>
  </si>
  <si>
    <t>mostly clay with some sand</t>
  </si>
  <si>
    <t>marine, lacustrine, glacial lacustrine</t>
  </si>
  <si>
    <t>M0066</t>
  </si>
  <si>
    <t>silt, sand, diamict</t>
  </si>
  <si>
    <t xml:space="preserve">glaciolacustrine, ice proximal glaciolacustrine or glaciomarine, fluvial or glaciofluvial </t>
  </si>
  <si>
    <t>M0067</t>
  </si>
  <si>
    <t>clay, sand</t>
  </si>
  <si>
    <t>marine to brackish marine, ice proximal glacio fluival</t>
  </si>
  <si>
    <t>4</t>
  </si>
  <si>
    <t>M0027</t>
  </si>
  <si>
    <t>20 - 60</t>
  </si>
  <si>
    <t>delta, clinoform rollover, shoreface to offshore transition, transgressive lag</t>
  </si>
  <si>
    <t>IODP313</t>
  </si>
  <si>
    <t>IODP347</t>
  </si>
  <si>
    <t>IODP381</t>
  </si>
  <si>
    <t>M0028</t>
  </si>
  <si>
    <t>3</t>
  </si>
  <si>
    <t>gravity flows, delta, clinoform rollover</t>
  </si>
  <si>
    <t>M0029</t>
  </si>
  <si>
    <t>7</t>
  </si>
  <si>
    <t>shallow marine shoreface, foreshore, coastal plain, estuarine</t>
  </si>
  <si>
    <t>clay</t>
  </si>
  <si>
    <t>50-85</t>
  </si>
  <si>
    <t>IODP344</t>
  </si>
  <si>
    <t>clay with fine sandstone</t>
  </si>
  <si>
    <t>40-70</t>
  </si>
  <si>
    <t>siltstone to sandstone</t>
  </si>
  <si>
    <t>terrigenous - upper slope</t>
  </si>
  <si>
    <t>terrigenous - mid slope</t>
  </si>
  <si>
    <t>IODP341</t>
  </si>
  <si>
    <t>basin</t>
  </si>
  <si>
    <t>shelf</t>
  </si>
  <si>
    <t>25-45</t>
  </si>
  <si>
    <t>diamict</t>
  </si>
  <si>
    <t>slope</t>
  </si>
  <si>
    <t>35-65</t>
  </si>
  <si>
    <t>ooze, diamict</t>
  </si>
  <si>
    <t>50-70</t>
  </si>
  <si>
    <t>IODP308</t>
  </si>
  <si>
    <t>40-65</t>
  </si>
  <si>
    <t>turbiditic and hemipelagic in basin margin setting</t>
  </si>
  <si>
    <t>35-70</t>
  </si>
  <si>
    <t>clay, silt, sand</t>
  </si>
  <si>
    <t>levee system</t>
  </si>
  <si>
    <t>Reference</t>
  </si>
  <si>
    <t>Beaufort McKenzie Basin</t>
  </si>
  <si>
    <t>sand and shale</t>
  </si>
  <si>
    <t>post rift infill</t>
  </si>
  <si>
    <t>Bredasdorp Basin</t>
  </si>
  <si>
    <t>80-120</t>
  </si>
  <si>
    <t>rift basin</t>
  </si>
  <si>
    <t>limestone</t>
  </si>
  <si>
    <t>ODP112</t>
  </si>
  <si>
    <t>AMCOR</t>
  </si>
  <si>
    <t>gravel</t>
  </si>
  <si>
    <t>calcareous sand</t>
  </si>
  <si>
    <t>sandy gravel</t>
  </si>
  <si>
    <t>silty clay</t>
  </si>
  <si>
    <t>clay and sand</t>
  </si>
  <si>
    <t>alluvio-fluvial sediments at the base to marginal-marine, deltaic and increasingly marine sediments</t>
  </si>
  <si>
    <t>sandstone, shale, mudstone</t>
  </si>
  <si>
    <t>marine marl and carbonates</t>
  </si>
  <si>
    <t>non marine arkose and volcaniclastics</t>
  </si>
  <si>
    <t>Niger Delta</t>
  </si>
  <si>
    <t xml:space="preserve">clastic sedimentary </t>
  </si>
  <si>
    <t>sand</t>
  </si>
  <si>
    <t>shale to sand</t>
  </si>
  <si>
    <t>sand to clay</t>
  </si>
  <si>
    <t>Perth Basin</t>
  </si>
  <si>
    <t>shale to sandstone</t>
  </si>
  <si>
    <t>sandstone to shale</t>
  </si>
  <si>
    <t>sandstone</t>
  </si>
  <si>
    <t>passive</t>
  </si>
  <si>
    <t>East China Sea</t>
  </si>
  <si>
    <t>Suriname</t>
  </si>
  <si>
    <t>Black Sea</t>
  </si>
  <si>
    <t>Exmouth Plateau</t>
  </si>
  <si>
    <t>Mahakam Basin</t>
  </si>
  <si>
    <t>clastic sedimentary (deltaic sequences)</t>
  </si>
  <si>
    <t>fore-arc</t>
  </si>
  <si>
    <t>North Sea</t>
  </si>
  <si>
    <t>Pattani Basin</t>
  </si>
  <si>
    <t>150-200</t>
  </si>
  <si>
    <t>30-48</t>
  </si>
  <si>
    <t>failed rift basin; fluvial and delatic deposits</t>
  </si>
  <si>
    <t>mud</t>
  </si>
  <si>
    <t>DSDP28</t>
  </si>
  <si>
    <t>Hong Kong</t>
  </si>
  <si>
    <t>silt, sand, gravel</t>
  </si>
  <si>
    <t>terrestrial and marine clastics</t>
  </si>
  <si>
    <t>silt to sand</t>
  </si>
  <si>
    <t>sand to silt</t>
  </si>
  <si>
    <t>ODP146</t>
  </si>
  <si>
    <t>clay, silt</t>
  </si>
  <si>
    <t>continental slope</t>
  </si>
  <si>
    <t>DSDP67</t>
  </si>
  <si>
    <t>65-80</t>
  </si>
  <si>
    <t>clay to silt</t>
  </si>
  <si>
    <t>mud with some sand and limestone</t>
  </si>
  <si>
    <t>upper trench slope, terrigenous</t>
  </si>
  <si>
    <t>siliceous ooze to siltstone</t>
  </si>
  <si>
    <t>siltstone</t>
  </si>
  <si>
    <t>65-85</t>
  </si>
  <si>
    <t>shelf, terrigenous</t>
  </si>
  <si>
    <t>mud to ooze</t>
  </si>
  <si>
    <t>mudstone, siliceous ooze</t>
  </si>
  <si>
    <t>60-75</t>
  </si>
  <si>
    <t>ODP141</t>
  </si>
  <si>
    <t>37-48</t>
  </si>
  <si>
    <t>slope, terrigenous</t>
  </si>
  <si>
    <t>claystone, siltstone</t>
  </si>
  <si>
    <t>ODP178</t>
  </si>
  <si>
    <t>diamict and mud</t>
  </si>
  <si>
    <t>35-50</t>
  </si>
  <si>
    <t>silts</t>
  </si>
  <si>
    <t>claystone with scattered granules</t>
  </si>
  <si>
    <t>glacial sedimentation</t>
  </si>
  <si>
    <t>60-90</t>
  </si>
  <si>
    <t>ODP119</t>
  </si>
  <si>
    <t>proximal glacio marine sediments</t>
  </si>
  <si>
    <t>sandstone interbedded with siltstone and claystone</t>
  </si>
  <si>
    <t>20-37</t>
  </si>
  <si>
    <t>depression in continental shelf, terrigenous</t>
  </si>
  <si>
    <t>ODP172</t>
  </si>
  <si>
    <t>ODP174</t>
  </si>
  <si>
    <t>sand, mud</t>
  </si>
  <si>
    <t>continental shelf</t>
  </si>
  <si>
    <t>ODP105</t>
  </si>
  <si>
    <t>25-70</t>
  </si>
  <si>
    <t>ODP152</t>
  </si>
  <si>
    <t>35-45</t>
  </si>
  <si>
    <t>ODP151</t>
  </si>
  <si>
    <t>30-50</t>
  </si>
  <si>
    <t>Yermak Plateau</t>
  </si>
  <si>
    <t>DSDP38</t>
  </si>
  <si>
    <t>glacial</t>
  </si>
  <si>
    <t>mud, ooze</t>
  </si>
  <si>
    <t>deep sedimentary basin</t>
  </si>
  <si>
    <t>ODP104</t>
  </si>
  <si>
    <t>45-70</t>
  </si>
  <si>
    <t>Voring Plateau</t>
  </si>
  <si>
    <t>ODP160</t>
  </si>
  <si>
    <t>ODP175</t>
  </si>
  <si>
    <t>Walvis Ridge</t>
  </si>
  <si>
    <t>DSDP75</t>
  </si>
  <si>
    <t>marl</t>
  </si>
  <si>
    <t>70-80</t>
  </si>
  <si>
    <t>continental slope off Orange River</t>
  </si>
  <si>
    <t>Cape Basin</t>
  </si>
  <si>
    <t>ODP117</t>
  </si>
  <si>
    <t>ODP184</t>
  </si>
  <si>
    <t>ODP190</t>
  </si>
  <si>
    <t>accreted marginal trench wedge facies</t>
  </si>
  <si>
    <t>30-40</t>
  </si>
  <si>
    <t>ODP128</t>
  </si>
  <si>
    <t>clay, ooze</t>
  </si>
  <si>
    <t>Oki Ridge</t>
  </si>
  <si>
    <t>ODP186</t>
  </si>
  <si>
    <t>DSDP57</t>
  </si>
  <si>
    <t>clay, some sand</t>
  </si>
  <si>
    <t>fore arc basin</t>
  </si>
  <si>
    <t>ODP181</t>
  </si>
  <si>
    <t>U1352</t>
  </si>
  <si>
    <t>silt</t>
  </si>
  <si>
    <t>clay, chalk</t>
  </si>
  <si>
    <t>Chatham Rise</t>
  </si>
  <si>
    <t>ODP189</t>
  </si>
  <si>
    <t>30-65</t>
  </si>
  <si>
    <t>ODP122</t>
  </si>
  <si>
    <t>pelagic, shelf margin pro delta</t>
  </si>
  <si>
    <t>1-50</t>
  </si>
  <si>
    <t>Wombat Plateau</t>
  </si>
  <si>
    <t>2-67</t>
  </si>
  <si>
    <t>ODP133</t>
  </si>
  <si>
    <t>35-62</t>
  </si>
  <si>
    <t>packstone, mudstone</t>
  </si>
  <si>
    <t>30-52</t>
  </si>
  <si>
    <t>upper slope terrace</t>
  </si>
  <si>
    <t>glaciated continental slope</t>
  </si>
  <si>
    <t>Breaksea Reef</t>
  </si>
  <si>
    <t>Argonaut</t>
  </si>
  <si>
    <t>Copa</t>
  </si>
  <si>
    <t>Chama</t>
  </si>
  <si>
    <t>carbonate, karstic</t>
  </si>
  <si>
    <t>JOIDES1</t>
  </si>
  <si>
    <t>TENNECO LB-427</t>
  </si>
  <si>
    <t>Brazil shelf</t>
  </si>
  <si>
    <t>Lebanon</t>
  </si>
  <si>
    <t>SE Tanzania</t>
  </si>
  <si>
    <t>Antarctica</t>
  </si>
  <si>
    <t>metamorphosed granite gneiss</t>
  </si>
  <si>
    <t>fractured crystalline</t>
  </si>
  <si>
    <t>SGD</t>
  </si>
  <si>
    <t>Israel</t>
  </si>
  <si>
    <t>EM</t>
  </si>
  <si>
    <t>Netherlands</t>
  </si>
  <si>
    <t>Nigeria</t>
  </si>
  <si>
    <t>Martha's Vineyard</t>
  </si>
  <si>
    <t>Canadian Beaufort Sea</t>
  </si>
  <si>
    <t>fine grained marine muds overlying coare grained glaciogenic sediments</t>
  </si>
  <si>
    <t>40-100</t>
  </si>
  <si>
    <t>sandstone, clay aquiclude</t>
  </si>
  <si>
    <t>ODP165</t>
  </si>
  <si>
    <t>active</t>
  </si>
  <si>
    <t>Japan</t>
  </si>
  <si>
    <t>Rospo Mare</t>
  </si>
  <si>
    <t>limestone, karstic</t>
  </si>
  <si>
    <t>marls and limestone to limestone</t>
  </si>
  <si>
    <t>Norway</t>
  </si>
  <si>
    <t>diagenesis</t>
  </si>
  <si>
    <t>meteoric</t>
  </si>
  <si>
    <t>pelagic sedimentation</t>
  </si>
  <si>
    <t>biogenic clay</t>
  </si>
  <si>
    <t>55-60</t>
  </si>
  <si>
    <t>Malta</t>
  </si>
  <si>
    <t>Lampuko</t>
  </si>
  <si>
    <t>carbonate platform</t>
  </si>
  <si>
    <t>Gozo-1</t>
  </si>
  <si>
    <t>Alexia</t>
  </si>
  <si>
    <t>Data source</t>
  </si>
  <si>
    <t>borehole</t>
  </si>
  <si>
    <t xml:space="preserve">Medium to coarse sand, clear to translucent, well rounded, very clean at shallower depths </t>
  </si>
  <si>
    <t>Medium to pebbly quartz sand, clear, fairly well rounded, (calcareous around 500 m)</t>
  </si>
  <si>
    <t>medium to coarse sand, clear to milky, subangular to sub-rounded, trace glauconite, trace pyrite</t>
  </si>
  <si>
    <t>Medium to coarse quartz grains sub-rounded to rounded, white to milky white</t>
  </si>
  <si>
    <t>cores</t>
  </si>
  <si>
    <t>Denmark</t>
  </si>
  <si>
    <t>England</t>
  </si>
  <si>
    <t>Oman</t>
  </si>
  <si>
    <t>sand, silt</t>
  </si>
  <si>
    <t>basement high</t>
  </si>
  <si>
    <t>onshore indicator</t>
  </si>
  <si>
    <t>Minimum salinity</t>
  </si>
  <si>
    <t>IODP323</t>
  </si>
  <si>
    <t>silt with clay and sand</t>
  </si>
  <si>
    <t>unknown</t>
  </si>
  <si>
    <t>connate</t>
  </si>
  <si>
    <t>meteoric - active recharge</t>
  </si>
  <si>
    <t>meteoric - glacial - active recharge</t>
  </si>
  <si>
    <t>meteoric - glacial - active + palaeo recharge</t>
  </si>
  <si>
    <t>meteoric - palaeo recharge</t>
  </si>
  <si>
    <t>meteoric - glacial - palaeo recharge</t>
  </si>
  <si>
    <t>deep fluids</t>
  </si>
  <si>
    <t>mixed</t>
  </si>
  <si>
    <t>Site</t>
  </si>
  <si>
    <t>Italy</t>
  </si>
  <si>
    <t>Guatemala</t>
  </si>
  <si>
    <t>Namibia</t>
  </si>
  <si>
    <t>Texas (USA)</t>
  </si>
  <si>
    <t>New Jersey (USA)</t>
  </si>
  <si>
    <t>Canterbury Bight (New Zealand)</t>
  </si>
  <si>
    <t>Alaska (USA)</t>
  </si>
  <si>
    <t>Costa Rica</t>
  </si>
  <si>
    <t>Baltic Sea</t>
  </si>
  <si>
    <t>South Africa</t>
  </si>
  <si>
    <t>Australia</t>
  </si>
  <si>
    <t>South China Sea</t>
  </si>
  <si>
    <t>New Zealand</t>
  </si>
  <si>
    <t>Gulf of Corinth (Greece)</t>
  </si>
  <si>
    <t>Nantucket (USA)</t>
  </si>
  <si>
    <t>Kerkennah (Tunisia)</t>
  </si>
  <si>
    <t>Algarve (Portugal)</t>
  </si>
  <si>
    <t>East Coast (USA)</t>
  </si>
  <si>
    <t>Albany (Australia)</t>
  </si>
  <si>
    <t>Aveiro (Portugal)</t>
  </si>
  <si>
    <t>Bangkok (Thailand)</t>
  </si>
  <si>
    <t>Bunbury (Australia)</t>
  </si>
  <si>
    <t>Cambridge Fjord (Canada)</t>
  </si>
  <si>
    <t>Carnarvon (Australia)</t>
  </si>
  <si>
    <t>Florida (USA)</t>
  </si>
  <si>
    <t>Gambier Embayment (Australia)</t>
  </si>
  <si>
    <t>Georgia (USA)</t>
  </si>
  <si>
    <t>Gippsland (Australia)</t>
  </si>
  <si>
    <t>Louisiana (USA)</t>
  </si>
  <si>
    <t>Howard Springs (Australia)</t>
  </si>
  <si>
    <t>Bering Sea</t>
  </si>
  <si>
    <t>Jakarta (Indonesia)</t>
  </si>
  <si>
    <t>Kau Bay (Indonesia)</t>
  </si>
  <si>
    <t>North Carolina (USA)</t>
  </si>
  <si>
    <t>Northern Sicily (Italy)</t>
  </si>
  <si>
    <t>Paramaribo (Suriname)</t>
  </si>
  <si>
    <t>Peru shelf</t>
  </si>
  <si>
    <t xml:space="preserve">Pingtung Plain coast </t>
  </si>
  <si>
    <t>Shengsi Islands (China)</t>
  </si>
  <si>
    <t>Shanghai (China)</t>
  </si>
  <si>
    <t>South Carolina (USA)</t>
  </si>
  <si>
    <t>Southern Brazil</t>
  </si>
  <si>
    <t>Ubatuba (Brazil)</t>
  </si>
  <si>
    <t>Uley South (Australia)</t>
  </si>
  <si>
    <t>Willunga (Australia)</t>
  </si>
  <si>
    <t>Yamal Peninsula (Russia)</t>
  </si>
  <si>
    <t>Canada</t>
  </si>
  <si>
    <t>Peru</t>
  </si>
  <si>
    <t>Chile</t>
  </si>
  <si>
    <t>Svalbard (Norway)</t>
  </si>
  <si>
    <t>Greenland</t>
  </si>
  <si>
    <t>Sicily (Italy)</t>
  </si>
  <si>
    <t>Venezuela</t>
  </si>
  <si>
    <t>Chatham Rise (New Zealand)</t>
  </si>
  <si>
    <t>Tasmania (Australia)</t>
  </si>
  <si>
    <t>degrees</t>
  </si>
  <si>
    <t>km</t>
  </si>
  <si>
    <t>Offshore distance</t>
  </si>
  <si>
    <t>m</t>
  </si>
  <si>
    <t>Sub-seafloor depth of top of OFG</t>
  </si>
  <si>
    <t>Sub-seafloor depth of base of OFG</t>
  </si>
  <si>
    <t>shale</t>
  </si>
  <si>
    <t>ooze to clay</t>
  </si>
  <si>
    <t>till to sand</t>
  </si>
  <si>
    <t>clayey chalk, cherty limestone to chalk, limestone</t>
  </si>
  <si>
    <t>clay rich ooze to nannofossil ooze</t>
  </si>
  <si>
    <t>Number of bodies</t>
  </si>
  <si>
    <t>clastic (Lima conglomerate, alluvial origin)</t>
  </si>
  <si>
    <t>foredeep</t>
  </si>
  <si>
    <t>inner to outer shelf marine environment</t>
  </si>
  <si>
    <t>20-60</t>
  </si>
  <si>
    <t>PSU</t>
  </si>
  <si>
    <t>%</t>
  </si>
  <si>
    <t>Porosity</t>
  </si>
  <si>
    <t>Geology of aquifer</t>
  </si>
  <si>
    <t>PSU/m</t>
  </si>
  <si>
    <t>Emplacement mechanism</t>
  </si>
  <si>
    <t>gas hydrate decomposition</t>
  </si>
  <si>
    <t>Groen, J., Kooi, H., Post, V. E. A., &amp; De Vries, J. J. (2000). Fresh and moderately brackish groundwaters in coastal plains and continental shelves: Past and ongoing natural processes. in Proceedings of the 16th Salt Water Instrusion Meeting-SWIM, edited, pp. 73-80.; Geyh, M. A., &amp; Sofner, B. (1989). Groundwater analysis of environmental carbon and other isotopes from the Jakarta Basin aquifer, Indonesia. Radiocarbon, 31(3), 919-925.</t>
  </si>
  <si>
    <t>Kohout, F. A., Hathaway, J. C., Folger, D. W., Bothner, M. H., Walker, E. H., Delaney, D. F., et al. (1977). Fresh groundwater stored in aquifers under the continental shelf, Implications from a deep test, Nantucket Island, Massachusetts. Water Resources Bulletin, 13(2), 373-386.</t>
  </si>
  <si>
    <t>Andre, P., &amp; Doulcet, A. (1991). Rospo Mare Field - Italy. AAPG Bulletin Special Volume, A024, 29-54.</t>
  </si>
  <si>
    <t>Attisano, K. K., Santos, I. R., de Andrade, C. F. F., de Paiva, M. L., Milani, I.C.B., &amp; Niencheski, L. F. H. (2013). Submarine groundwater discharge revealed by radium isotopes (Ra-223 and Ra-224) near a palaeochannel on the southern Brazilian continental shelf. Brazilian Journal of Oceanography, 61(3), 195-200.</t>
  </si>
  <si>
    <t>Bakalowicz, M. (2014). Karst at depth below the sea level around the Mediterranean due to the Messinian crisis of salinity: Hydrological consequences and issues. Geologica Belgica, 17(1), 96-101.</t>
  </si>
  <si>
    <t>Bakari, S., Aagaard, P., Vogt, R. D., Ruden, F., Brennwald, M. S., Johansen, I., et al. (2012). Groundwater residence time and paleorecharge conditions in the deep confined aquifers of the coastal watershed, South-East Tanzania. Journal of Hydrology, 466-467, 127-140.</t>
  </si>
  <si>
    <t>Bazin, B., Brosse, E., &amp; Sommer, F. (1997). Chemistry of oil-field brines in relation to diagenesis of reservoirs 1: Use of mineral stability fields to reconstruct in situ water composition. Example of the Mahakam basin. Marine and Petroleum Geology, 14, 481-495.</t>
  </si>
  <si>
    <t>Brooks, H. K. (1961). The submarine spring off Crescent Beach, Florida. Florida Academy of Science Quarterly Journal, 24(2), 122-133.</t>
  </si>
  <si>
    <t>Brown, K. M., Bangs, N. L., Marsaglia, K., Froelich, P. N., Zheng, Y., Didyk, B. M., et al. (1995). A summary of ODP Leg 141 hydrogeologic, geochemical, and thermal results. Proceedings of the Ocean Drilling Program, 141, 363.</t>
  </si>
  <si>
    <t>Burnett, W. C., Peterson, R., Moore, W. S., &amp; De Oliveira, J. (2008). Radon and radium isotopes of tracers of submarine groundwater discharge - Results from the Ubatuba, Brazil SGD assessment intercomparison. Estuarine, Coastal and Shelf Science, 76, 505-511.</t>
  </si>
  <si>
    <t>Davies, C. P. N. (1997). Hydrocarbon evolution of the Bredasdorp Basin, offshore South Africa: From source to reservoir, University of Stellenboch.</t>
  </si>
  <si>
    <t>Condesso de Melo, M. T., Carreira, P., P.M., &amp; Marques da Silva, M. A. (2001). Evolution of the Aveiro Cretaceous aquifer (NW Portugal) during the Late Pleistocene and present day: evidence from chemical and isotopic data. in Palaeowaters in Coastal Europe: Evolution of Groundwater Since the Late Pleistocene, edited by W. M. Edmunds and Milne, C. J., pp. 213-229, Geological Society of London, London.</t>
  </si>
  <si>
    <t>Corwin, G., &amp; Bradley, E. (1966). Sea bottom tapped for fresh water. Undersea Technology, 7(1), 59-60.</t>
  </si>
  <si>
    <t>DeFoor, W., Person, M., Larsen, H. C., Lizarralde, D., Cohen, D., &amp; Dugan, B. (2011). Ice sheet–derived submarine groundwater discharge on Greenland’s continental shelf. Water Resources Research, 47, W07549.</t>
  </si>
  <si>
    <t>Edmunds, W. M., &amp; Milne, C. J. (Eds.) (2001). Palaeowaters in Coastal Europe: Evolution of Groundwater Since the Late Pleistocene, 289-311 pp., Geological Society of London, London.</t>
  </si>
  <si>
    <t>Goldman, M., Levi, E., Kafri, U., Tezkan, B., Yogeshwar, P., Herut, B., et al. (2010). Delineating fresh groundwater aquifer within sub-seafloor sediments offshore Israel using a short offset marine TDEM system. in SWIM21 - 21st Salt Water Intrusion Meeting, edited, Azores, Portugal.</t>
  </si>
  <si>
    <t>Grasby, S. E., Chen, Z., Issler, D., &amp; Stasiuk, L. (2009). Evidence for deep anaerobic biodegradation associated with rapid sedimentation and burial in the Beaufort-Mackenzie basin, Canada. Applied Geochemistry, 24, 532-542.</t>
  </si>
  <si>
    <t>Groen, J., Velstra, J., &amp; Meesters, A. (2000). Salinization processes in paleowaters in coastal sediments of Suriname: Evidence from Δ7Cl analysis and diffusion modelling. Journal of Hydrology, 234, 1-20.</t>
  </si>
  <si>
    <t>Groen, K. (2002). The effects of transgressions and regressions on coastal and offshore groundwater, Vrije Universiteit.</t>
  </si>
  <si>
    <t>Gustafson, C., Key, K., &amp; Evans, R. L. (2019). Aquifer systems extending far offshore on the U.S. Atlantic margin. Scientific Reports, 9(1), 8709.</t>
  </si>
  <si>
    <t>Gwiazda, R., Paull, C. K., Dallimore, S. R., Melling, H., Jin, Y. K., Hong, J. K., et al. (2018). Freshwater seepage into sediments of the shelf, shelf edge, and continental slope of the Canadian Beaufort Sea. Geochemistry, Geophysics, Geosystems, 19.</t>
  </si>
  <si>
    <t>Haroon, A., Lippert, K., Mogilatov, V., &amp; Tezkan, B. (2018). First application of the marine differential electric dipole for groundwater investigations: A case study from Bat Yam, Israel. Geophysics, 83(2), 59-76.</t>
  </si>
  <si>
    <t>Hathaway, J. C., Poag, C. W., Valentine, P. C., Manheim, F. T., Kohout, F. A., Bothner, M. H., et al. (1979). U.S. Geological Survey core drilling on the Atlantic shelf. Science, 206, 515-527.</t>
  </si>
  <si>
    <t>Hay, A. E. (1984). Remote acoustic imaging of the plume from a submarine spring in an Arctic Fjord. Science, 225(4667), 1154-1156.</t>
  </si>
  <si>
    <t>Hennig, A., &amp; Claus, O. (2005). A Hydrodynamic Characterisation of the Offshore Vlaming Subbasin. Research Program 1.2 Technologies for Assessing Sites for CO2 Storage Rep., CSIRO, Canberra.</t>
  </si>
  <si>
    <t>Hinsby, K., Harrar, W. G., Nyegaard, P., Konradi, P. B., Rasmussen, E. S., Bidstrup, T., et al. (2001). The Ribe Formation in western Denmark - Holocene and Pleistocene groundwaters in coastal Miocene sand aquifer. in Palaeowaters in Coastal Europe: Evolution of Groundwater Since the Late Pleistocene, edited by W. M. Edmunds and Milne, C. J., pp. 29-48, Geological Society of London, London.</t>
  </si>
  <si>
    <t>Hong, W.-L., Lepland, A., Himmler, T., Kim, J.-H., Chand, S., Sahy, D., et al. (2019). Discharge of Meteoric Water in the Eastern Norwegian Sea since the Last Glacial Period. Geophysical Research Letters, 46(14), 8194-8204.</t>
  </si>
  <si>
    <t>Ijiri, A., Tomioka, N., Wakaki, S., Masuda, H., Shozugawa, K., Kim, S., et al. (2018). Low-Temperature Clay Mineral Dehydration Contributes to Porewater Dilution in Bering Sea Slope Subseafloor. Frontiers in Earth Science, 6(36).</t>
  </si>
  <si>
    <t>Jiao, J. J., Shi, L., Kuang, X., Ming Lee, C., Yim, W. W. S., &amp; Yang, S. (2015). Reconstructed chloride concentration profiles below the seabed in Hong Kong (China) and their implications for offshore groundwater resources. Hydrogeology Journal, 23, 277-286.</t>
  </si>
  <si>
    <t>Johnston, R. H. (1983). The salt-water-fresh-water interface in the tertiary limestone aquifer, southeast Atlantic outer continental-shelf of the USA. Journal of Hydrology, 61, 239-249.</t>
  </si>
  <si>
    <t>Knight, A. C., Werner, A. D., &amp; Morgan, L. K. (2018). The onshore influence of offshore fresh groundwater. Journal of Hydrology, 561, 724-736.</t>
  </si>
  <si>
    <t>Knight, A. C., Werner, A. D., &amp; Irvine, D. J. (2019). Combined geophysical and analytical methods to estimate offshore freshwater extent. Journal of Hydrology, 576, 529-540.</t>
  </si>
  <si>
    <t>Kriete, C., Suckow, A., &amp; Harazim, B. (2004). Pleistocene meteoric pore water in dated marine sediment cores off Callao, Peru. Estuarine, Coastal and Shelf Science, 59, 499-510.</t>
  </si>
  <si>
    <t>Lin, I. T., Wang, C. H., You, C. F., Lin, S., Huang, K. F., &amp; Chen, Y. G. (2010). Deep submarine groundwater discharge indicated by tracers of oxygen, strontium isotopes and barium content in the Pingtung coastal zone, southern Taiwan. Marine Chemistry, 122, 51-58.</t>
  </si>
  <si>
    <t>Lundegard, P. D., &amp; Trevana, A. S. (1990). Sandstone diagenesis in the Pattani Basin (Gulf of Thailand): History of water rock formation and comparison with the Gulf of Mexico. Applied Geochemistry, 5, 669-685.</t>
  </si>
  <si>
    <t>Maathius, H., Mak, W., &amp; Adi, S. (2000). Hydrogeology of the coastal region of Jakarta, Indonesia. in Groundwater: Past Achievements and Future Challenges, edited by O. Sililo, pp. 209-213, Proceedings of the International Association of Hydrogeologists Congress on Groundwater.</t>
  </si>
  <si>
    <t>Maathuis, H., Yong, R. N., Adi, S., &amp; Prawiradisastra, S. (1996). Development of groundwater management strategies in the coastal region of Jakarta, Indonesia Rep., Ottawa.</t>
  </si>
  <si>
    <t>Manheim, F. T. (1967). Evidence for submarine discharge of water on the Atlantic continental slope of the southern United States, and suggestions for further research. Transactions of the New York Academy of Sciences, 29, 839-853.; Manheim, F. T., &amp; Paull, C. K. (1982). Patterns of groundwater salinity changes in a deep continental-oceanic transect off the southeastern Atlantic coast of the USA. Developments in Water Science, 16, 95-105.; Kohout, F. A., Meisler, H., Meyer, F. W., Johnston, R. H., Leve, G. W., Wait, R. L., et al. (1988). Hydrogeology of the Atlantic continental margin. The Geology of North America, 2, 463-480.</t>
  </si>
  <si>
    <t>Middelburg, J. J., &amp; de Lange, G. J. (1989). The isolation of Kau Bay during the last glaciation: direct evidence from interstitial water chlorinity. Netherlands Journal of Sea Research, 24, 615-622.</t>
  </si>
  <si>
    <t>Moore, W. S., &amp; Shaw, T. J. (1998). Chemical signals from submarine fluid advection onto the continental shelf. Journal of Geophysical Research, 103(10), 21543-21552.</t>
  </si>
  <si>
    <t>Moore, W. S., &amp; Wilson, A. M. (2005). Advective flow through the upper continental shelf driven by storms, buoyancy, and submarine groundwater discharge. Earth and Planetary Science Letters, 253(3/4), 564-576.</t>
  </si>
  <si>
    <t>Mora, G. (2005). Isotope-tracking of pore water freshening in the fore-arc basin of the Japan Trench. Marine Geology, 219(2-3), 71-79.</t>
  </si>
  <si>
    <t>Niencheski, F., Windom, H. L., &amp; Moore, W. S. (2014). Controls on water column chemistry of the southern Brazilian continental shelf. Continental Shelf Research, 88, 126-139.</t>
  </si>
  <si>
    <t>Niencheski, L. F., Windom, H. L., Moore, W. S., &amp; Jahnke, R. A. (2007). Submarine groundwater discharge of nutrients to the ocean along a coastal lagoon barrier, southern Brazil. Marine Chemistry, 106, 546-561.</t>
  </si>
  <si>
    <t>Oteri, A. U. (1988). Electric log interpretation for the evaluation of salt water intrusion in the eastern Niger Delta. Hydrological Sciences Journal, 33, 19-30.</t>
  </si>
  <si>
    <t>Paldor, A., Shalev, E., Katz, O., &amp; Aharonov, E. (2019). Dynamics of saltwater intrusion and submarine groundwater discharge in confined coastal aquifers: a case study in northern Israel. Hydrogeology Journal, 27(5), 1611-1625.</t>
  </si>
  <si>
    <t>Pennino, V., Sulli, A., Caracausi, A., Grassa, F., &amp; Interbartolo, F. (2014). Fluid escape structures in the north Sicily continental margin. Marine and Petroleum Geology, 55, 202-213.</t>
  </si>
  <si>
    <t>Person, M., Dugan, B., Swenson, J., Urbano, L., Stott, C., Taylor, J., et al. (2003). Pleistocene hydrogeology of the Atlantic continental shelf, New England. Geological Society of America Bulletin, 115, 1324-1343; Person, M., Marksamer, A., Dugan, B., Sauer, P. E., Brown, K., Bish, D., et al. (2012). Use of a vertical δ18O profile to constrain hydraulic properties and recharge rates across a glacio-lacustrine unit, Nantucket Island, Massachusetts, USA. Hydrogeology Journal, 20, 325-336.</t>
  </si>
  <si>
    <t>Li, Y. P., &amp; Jiang, S. Y. (2016). Sr isotopic compositions of the interstitial water and carbonate from two basins in the Gulf of Mexico: Implications for fluid flow and origin. Chemical Geology, 439, 43-51.</t>
  </si>
  <si>
    <t>Li, Y. P., &amp; Jiang, S. Y. (2013). Major cation/chlorine ratio and stable chlorine isotopic compositions of sediment interstitial water in the Brazos-Trinity Basin IV from the Gulf of Mexico (IODP 308). Journal of Asian Earth Sciences, 65, 42-50.</t>
  </si>
  <si>
    <t>Post, V. E., Kooi, H., &amp; De Vries, J. J. (2000). Reconstruction of the hydrogeological evolution in the Netherlands coastal area during the Holocene. paper presented at Nederlands Aardwetenschappelijk Congres. Abstracts.</t>
  </si>
  <si>
    <t>Sanford, W. E., &amp; Buapeng, S. (1996). Assessment of a groundwater flow model of the Bangkok Basin, Thailand, using carbon-14-based ages and paleohydrology. Hydrogeology Journal, 4(4), 26-40.</t>
  </si>
  <si>
    <t>Semenov, P., Portnov, A., Krylov, A., Egorov, A., &amp; Vanshtein, B. (in press). Geochemical evidence for seabed fluid flow linked to the subsea permafrost outer border in the South Kara Sea. Geochemistry.</t>
  </si>
  <si>
    <t>Soulet, G., Delaygue, G., Vallet-Coulomb, C., Bottcher, M. E., Sonzogni, C., Lericolais, G., et al. (2010). Glacial hydrologic conditions in the Black Sea reconstructed using geochemical pore water profiles. Earth and Planetary Science Letters, 296(1-2), 57-66.</t>
  </si>
  <si>
    <t>Swarzenski, P., Reich, C., Spechler, R., Kindinger, J., &amp; Moore, W. (2001). Using multiple geochemical tracers to characterize the hydrogeology of the submarine spring off crescent beach, Florida. Chemical Geology, 179, 187-202.</t>
  </si>
  <si>
    <t>Tezkan, B., Lippert, K., Bergers, R., &amp; Goldman, M. (2012). On the exploration of a marine aquifer offshore Israel by long offset transient electromagnetic: A 2D conductivity model. in 21st EM Induction Workshop, edited, Darwin, Australia.</t>
  </si>
  <si>
    <t>Tsunogai, U., Ishibashi, J., Wakita, H., Gamo, T., Masuzawa, T., Nakatsuka, T., et al. (1996). Fresh water seepage and pore water recycling on the seafloor: Sagami Trough subduction zone, Japan. Earth and Planetary Science Letters, 138, 157-168.</t>
  </si>
  <si>
    <t>Uemura, T., Taniguchi, M., &amp; Shibuya, K. (2011). Submarine groundwater discharge in Lützow‐Holm Bay, Antarctica. Geophysical Research Letters, 38, L08402.</t>
  </si>
  <si>
    <t>Varma, S., &amp; Michael, K. (2012). Impact of multi-purpose aquifer utilisation on a variable-density groundwater flow system in the Gippsland Basin, Australia. Hydrogeology Journal, 20, 119-134.</t>
  </si>
  <si>
    <t>Viso, R., McCoy, C., Gayes, P., &amp; Quafisi, D. (2010). Geological controls on submarine groundwater discharge in Long Bay, South Carolina (USA). Continental Shelf Research, 30, 335-341.</t>
  </si>
  <si>
    <t>Wang, R. J. (1994). Freshwater aquifer survey in the areas around Shengsi Islands. hydrogeology Engineering Geology, 20(3), 5-10.</t>
  </si>
  <si>
    <t>Weyhenmeyer, C. E., Burns, S. J., Waber, H. N., Aeschbach-Hertig, W., Kipfer, R., Loosli, H. H., et al. (2000). Cool glacial temperatures and changes in moisture source recorded in Oman groundwaters. Science, 287, 842-845.</t>
  </si>
  <si>
    <t>Zhang, Z., Zou, L., Cui, R., &amp; Wang, L. (2011). Study of the storage conditions of submarine freshwater resources and the submarine freshwater resources at north of Zhoushan sea area. Marine Science Bulletin, 30, 47-52.</t>
  </si>
  <si>
    <t>Zachos, J. C., &amp; Cederberg, T. (1989). Interstitial-water chemistry of Leg 105 Sites 645, 646, and 647, Baffin Bay and Labrador Sea. in Proceedings of the Ocean Drilling Program, edited by S. P. Srivastava, Arthur, M. and Clement, B., pp. 171-183, College Station, TX.</t>
  </si>
  <si>
    <t>Youhai, Z., Yongyang, H., Matsumoto, R., &amp; Bihao, W. (2006). Geochemical and stable isotopic compositions of pore fluids and authigenic siderite concretions from Site 1146, ODP Leg 184; implications for gas hydrate. Proceedings of the Ocean Drilling Program, 184, 15.</t>
  </si>
  <si>
    <t>Andren, T., Jorgensen, B. B., Cotterill, C., Fehr, A., Green, S., Andren, E., et al. (2015). Site M0063. Proceedings of the Integrated Ocean Drilling Program, 347, 75.</t>
  </si>
  <si>
    <t>Zairi, M., Bouri, S., &amp; Ben Dhia, H. (2017). Natural resources of Sfax region. in Euro-Mediterranean Confrence for Environmental Integration, edited, Springer, Sousse, Tunisia.</t>
  </si>
  <si>
    <t>Andren, T., Jorgensen, B. B., Cotterill, C., Fehr, A., Green, S., Andren, E., et al. (2015). Site M0066. Proceedings of the Integrated Ocean Drilling Program, 347, 26.</t>
  </si>
  <si>
    <t>Andren, T., Jorgensen, B. B., Cotterill, C., Fehr, A., Green, S., Andren, E., et al. (2015). Site M0065. Proceedings of the Integrated Ocean Drilling Program, 347, 54.</t>
  </si>
  <si>
    <t>McNeill, L. C., Shillington, D. J., Carter, G. D. O., Everest, J. D., Le Ber, E., Collier, R. E. L., et al. (2019). Site M0078. Proceedings of the International Ocean Discovery Program, 381, 49.</t>
  </si>
  <si>
    <t>McNeill, L. C., Shillington, D. J., Carter, G. D. O., Everest, J. D., Le Ber, E., Collier, R. E. L., et al. (2019). Site M0079. Proceedings of the International Ocean Discovery Program, 381, 47.</t>
  </si>
  <si>
    <t>Andren, T., Jorgensen, B. B., Cotterill, C., Fehr, A., Green, S., Andren, E., et al. (2015). Site M0062. Proceedings of the Integrated Ocean Drilling Program, 347, 37.</t>
  </si>
  <si>
    <t>Andren, T., Jorgensen, B. B., Cotterill, C., Fehr, A., Green, S., Andren, E., et al. (2015). Site M0061. Proceedings of the Integrated Ocean Drilling Program, 347, 47.</t>
  </si>
  <si>
    <t>Andren, T., Jorgensen, B. B., Cotterill, C., Fehr, A., Green, S., Andren, E., et al. (2015). Site M0059. Proceedings of the Integrated Ocean Drilling Program, 347, 87.</t>
  </si>
  <si>
    <t>Andren, T., Jorgensen, B. B., Cotterill, C., Fehr, A., Green, S., Andren, E., et al. (2015). Site M0060. Proceedings of the Integrated Ocean Drilling Program, 347, 65.</t>
  </si>
  <si>
    <t>Personal communication</t>
  </si>
  <si>
    <t>Andren, T., Jorgensen, B. B., Cotterill, C., Fehr, A., Green, S., Andren, E., et al. (2015). Site M0064. Proceedings of the Integrated Ocean Drilling Program, 347, 36.</t>
  </si>
  <si>
    <t>McNeill, L. C., Shillington, D. J., Carter, G. D. O., Everest, J. D., Le Ber, E., Collier, R. E. L., et al. (2019). Site M0080. Proceedings of the International Ocean Discovery Program, 381, 52.</t>
  </si>
  <si>
    <t>Jaeger, J. M., Gulick, S. S., LeVay, L. J., Slagle, A. L., Drab, L., Asahi, H., et al. (2014). Site U1420. Proceedings of the Integrated Ocean Drilling Program, 341, 59.</t>
  </si>
  <si>
    <t>Aubouin, J., von Huene, R., Azéma, J., Blackinton, G., Carter, J. A., Coulbourn, W. T., et al. (1982). Site 496; Middle America Trench upper slope. Initial Reports of the Deep Sea Drilling Project, 67, 143.</t>
  </si>
  <si>
    <t>Aubouin, J., von Huene, R., Azéma, J., Blackinton, G., Carter, J. A., Coulbourn, W. T., et al. (1982). Site 497; Middle America Trench upper slope. Initial Reports of the Deep Sea Drilling Project, 67, 193.</t>
  </si>
  <si>
    <t>Andren, T., Jorgensen, B. B., Cotterill, C., Fehr, A., Green, S., Andren, E., et al. (2015). Site M0067. Proceedings of the Integrated Ocean Drilling Program, 347, 34.</t>
  </si>
  <si>
    <t>Vannucchi, P., Ujiie, K., Stroncik, N., Malinverno, A., Arroyo, I., Barckhausen, U., et al. (2012). Site U1380. Proceedings of the Integrated Ocean Drilling Program, 334, 29.</t>
  </si>
  <si>
    <t>Westbrook, G. K., Carson, B., Musgrave, R. J., Ashi, J., Baranov, B., Brown, K. M., et al. (1994). Sites 889 and 890. Proceedings of the Ocean Drilling Program, 146, 127.</t>
  </si>
  <si>
    <t>von Huene, R., Nasu, N., Arthur, M. A., Barron, J. A., Bell, G. D., Cadet, J. P., et al. (1980). Sites 438 and 439; Japan deep sea terrace, Leg 57. Legs 56 and 57 of the cruises of the drilling vessel Glomar Challenger, 56, 23.</t>
  </si>
  <si>
    <t>Jaeger, J. M., Gulick, S. S., LeVay, L. J., Slagle, A. L., Drab, L., Asahi, H., et al. (2014). Site U1421. Proceedings of the Integrated Ocean Drilling Program, 341, 75.</t>
  </si>
  <si>
    <t>Suess, E., von Huene, R., Emeis, K.-C., Bourgois, J., Cruzado Castañeda, J. d. C., De Wever, P., et al. (1988). Site 679. Proceedings of the Ocean Drilling Program, 112, 159.</t>
  </si>
  <si>
    <t>Fulthorpe, C. S., Hiyanagi, K., Blum, P., Guèrin, G., Slagle, A. L., Blair, S. A., et al. (2011). Site U1353. Proceedings of the Integrated Ocean Drilling Program, 317, 103.</t>
  </si>
  <si>
    <t>Jaeger, J. M., Gulick, S. S., LeVay, L. J., Asahi, H., Bahlburg, H., Belanger, C. L., et al. (2014). Site U1419. Proceedings of the Integrated Ocean Drilling Program, 341, 77.</t>
  </si>
  <si>
    <t>Exon, N. F., Kennett, J. P., Malone, M. J., Brinkhuis, H., Chaproniere, G. C. H., Ennyu, A., et al. (2001). Site 1168. Proceedings of the Ocean Drilling Program, 189, 170.</t>
  </si>
  <si>
    <t>Behrmann, J. H., Lewis, S. D., Musgrave, R. J., Arqueros, R., Bangs, N., Bodén, P., et al. (1992). Site 859. Proceedings of the Ocean Drilling Program, 141, 75.</t>
  </si>
  <si>
    <t>Moore, G. F., Taira, A., Klaus, A., Becker, K., Becker, L., Boeckel, B., et al. (2001). Site 1178. Proceedings of the Ocean Drilling Program, 190, 108.</t>
  </si>
  <si>
    <t>Hayes, D. E., Frakes, L. A., Barrett, P. J., Burns, D. A., Chen, P.-H., Ford, A. B., et al. (1975). Sites 270, 271, 272. Initial Reports of the Deep Sea Drilling Project, 28, 211.</t>
  </si>
  <si>
    <t>Austin, J. A., Jr., Christie-Blick, N., Malone, M. J., Berné, S., Borre, M. K., Claypool, G., et al. (1998). Site 1072. Proceedings of the Ocean Drilling Program, 174, 99.</t>
  </si>
  <si>
    <t>Suess, E., von Huene, R., Emeis, K.-C., Bourgois, J., Cruzado Castañeda, J. d. C., De Wever, P., et al. (1988). Site 683. Proceedings of the Ocean Drilling Program, 112, 437.</t>
  </si>
  <si>
    <t>Haq, B. U., von Rad, U., O'Connell, S., Bent, A., Blome, C. D., Borella, P. E., et al. (1990). Site 762. Exmouth Plateau; covering Leg 122 of the cruises of the drilling vessel JOIDES Resolution, 122, 213.</t>
  </si>
  <si>
    <t>Fulthorpe, C. S., Hiyanagi, K., Blum, P., Guèrin, G., Slagle, A. L., Blair, S. A., et al. (2011). Site U1352. Proceedings of the Integrated Ocean Drilling Program, 317, 171.</t>
  </si>
  <si>
    <t>Rupert, S., Dickens, G. R., Blum, P., Agnini, C., Alegret, L., Asatryan, G., et al. (2019). Site U1508. Proceedings of the International Ocean Discovery Program, 371, 44.</t>
  </si>
  <si>
    <t>Sigurdsson, H., Leckie, R. M., Acton, G. D., Abrams, L. J., Bralower, T. J., Carey, S. N., et al. (1997). Site 1002. Proceedings of the Ocean Drilling Program, 165, 359.</t>
  </si>
  <si>
    <t>Myhre, A. M., Thiede, J., &amp; Firth, J. V. (1995). Site 912. in Proceedings of ODP 151 Initial Reports edited by J. A. McKenzie, Davies, P. J. and Palmer-Julson, A., pp. 319-343, Ocean Drilling Program, College Station.</t>
  </si>
  <si>
    <t>Harris, R. N., Sakaguchi, A., Petronotis, K., Malinverno, A., Baxter, A. T., Berg, R., et al. (2013). Upper slope site U1413. Proceedings of the Integrated Ocean Drilling Program, 344, 74.</t>
  </si>
  <si>
    <t>McKay, R. M., De Santis, L., Kulhanek, D. K., Ash, J. L., Beny, F., Browne, I. M., et al. (2019). Site U1522. Proceedings of the International Ocean Discovery Program, 374, 39.</t>
  </si>
  <si>
    <t>Wefer, G., Berger, W. H., Richter, C., Adams, D. D., Anderson, L. D., Andreasen, D. J., et al. (1998). Site 1085. Proceedings of the Ocean Drilling Program, 175, 385.</t>
  </si>
  <si>
    <t>Hernández-Molina, F. J., Stow, D. A. V., Alvarez Zarikian, C., Lofi, J., Williams, T., Acton, G. D., et al. (2013). Expedition 339 summary. Proceedings of the Integrated Ocean Drilling Program, 339, 51.</t>
  </si>
  <si>
    <t>Davies, P. J., McKenzie, J. A., Palmer-Julson, A. A., Betzler, C., Brachert, T. C., Chen, M.-P. P., et al. (1991). Site 821. Proceedings of the Ocean Drilling Program, 133, 569.</t>
  </si>
  <si>
    <t>Davies, P. J., McKenzie, J. A., Palmer-Julson, A. A., Betzler, C., Brachert, T. C., Chen, M.-P. P., et al. (1991). Site 820. Proceedings of the Ocean Drilling Program, 133, 509.</t>
  </si>
  <si>
    <t>Davies, P. J., McKenzie, J. A., Palmer-Julson, A. A., Betzler, C., Brachert, T. C., Chen, M.-P. P., et al. (1991). Site 819. Proceedings of the Ocean Drilling Program, 133, 451.</t>
  </si>
  <si>
    <t>Ingle, J. C., Jr., Suyehiro, K., von Breymann, M. T., Bristow, J. S., Burkle, L. H., Charvet, J., et al. (1989). Site 798. Proceedings of the Ocean Drilling Program, 128, 121.</t>
  </si>
  <si>
    <t>Wefer, G., Berger, W. H., Richter, C., Adams, D. D., Anderson, L. D., Andreasen, D. J., et al. (1998). Site 1087. Proceedings of the Ocean Drilling Program, 175, 457.</t>
  </si>
  <si>
    <t>Haq, B. U., von Rad, U., O'Connell, S., Bent, A., Blome, C. D., Borella, P. E., et al. (1990). Site 763. Proceedings of the Ocean Drilling Program, 122, 289.</t>
  </si>
  <si>
    <t>Barron, J., Larsen, B., Baldauf, J. G., Alibert, C., Berkowitz, S. P., Caulet, J.-P., et al. (1989). Site 740. Kerguelen Plateau-Prydz Bay; covering Leg 119 of the cruises of the drilling vessel JOIDES Resolution, 119, 345.</t>
  </si>
  <si>
    <t>Davies, P. J., McKenzie, J. A., Palmer-Julson, A. A., Betzler, C., Brachert, T. C., Chen, M.-P. P., et al. (1991). Site 822. Proceedings of the Ocean Drilling Program, 133, 615.</t>
  </si>
  <si>
    <t>Carter, R. M., McCave, I. N., Richter, C., Carter, L., Aita, Y., Buret, C., et al. (1999). Site 1119; drift accretion on Canterbury slope. Proceedings of the Ocean Drilling Program, 181, 112.</t>
  </si>
  <si>
    <t>Pinxian, W., Prell, W. L., Blum, P., Arnold, E. M., Bühring, C. J., Chen, M.-P., et al. (2000). Site 1144. Proceedings of the Ocean Drilling Program, 184, 97.</t>
  </si>
  <si>
    <t>Eldholm, O., Thiede, J., Taylor, E., Barton, C. A., Bjorklund, K., Bleil, U., et al. (1987). Site 644; Norwegian Sea. Proceedings of the Ocean Drilling Program 1985, 104, 617.</t>
  </si>
  <si>
    <t>Zhimin, J., Larsen, H. C., Alvarez Zarikian, C. A., Zhen, S., Stock, J. M., Klaus, A., et al. (2018). Site U1505. Proceedings of the International Ocean Discovery Program, 367, 38.</t>
  </si>
  <si>
    <t>Carter, R. M., McCave, I. N., Richter, C., Carter, L., Aita, Y., Buret, C., et al. (1999). Site 1125; productivity under the the subtropical convergence on North Chatham slope. Proceedings of the Ocean Drilling Program, 181, 92.</t>
  </si>
  <si>
    <t>Prell, W. L., Niitsuma, N., Emeis, K.-C., Al-Sulaiman, Z. K., Al-Tobbah, A. N. K., Anderson, D. M., et al. (1989). Site 723. Proceedings of the Ocean Drilling Program, 117, 319.</t>
  </si>
  <si>
    <t>Barker, P. F., Camerlenghi, A., Acton, G. D., Brachfeld, S. A., Cowan, E. A., Daniels, J., et al. (1999). Site 1097. Proceedings of the Ocean Drilling Program, 178, 66.</t>
  </si>
  <si>
    <t>Hall, I. R., Hemming, S. R., LeVay, L. J., Barker, S. R., Berke, M. A., Brentegani, L., et al. (2017). Site U1479. Proceedings of the International Ocean Discovery Program, 361, 30.</t>
  </si>
  <si>
    <t>Austin, J. A., Jr., Christie-Blick, N., Malone, M. J., Berné, S., Borre, M. K., Claypool, G., et al. (1998). Site 1073. Proceedings of the Ocean Drilling Program, 174, 153.</t>
  </si>
  <si>
    <t>Wefer, G., Berger, W. H., Richter, C., Adams, D. D., Anderson, L. D., Andreasen, D. J., et al. (1998). Site 1086. Proceedings of the Ocean Drilling Program, 175, 429.</t>
  </si>
  <si>
    <t>Hay, W. W., Sibuet, J.-C., Barron, E. J., Brassell, S. C., Dean, W. E., Huc, A. Y., et al. (1984). Site 532; Walvis Ridge. Initial reports of the Deep Sea Drilling Project 75, 295.</t>
  </si>
  <si>
    <t>Jaeger, J. M., Gulick, S. S., LeVay, L. J., Asahi, H., Bahlburg, H., Belanger, C. L., et al. (2014). Expedition 341 summary. Proceedings of the Integrated Ocean Drilling Program, 341, 130.</t>
  </si>
  <si>
    <t>Wefer, G., Berger, W. H., Richter, C., Adams, D. D., Anderson, L. D., Andreasen, D. J., et al. (1998). Site 1081. Proceedings of the Ocean Drilling Program, 175, 223.</t>
  </si>
  <si>
    <t>Keigwin, L. D., Rio, D., Acton, G. D., Bianchi, G. G., Borowski, W., Cagatay, N., et al. (1998). Carolina Slope, sites 1054 and 1055. Proceedings of the Ocean Drilling Program, 172, 33.</t>
  </si>
  <si>
    <t>Haq, B. U., von Rad, U., O'Connell, S., Bent, A., Blome, C. D., Borella, P. E., et al. (1990). Site 760. Exmouth Plateau; covering Leg 122 of the cruises of the drilling vessel JOIDES Resolution, 122, 115.</t>
  </si>
  <si>
    <t>Emeis, K.-C., Robertson, A. H. F., Richter, C., Blanc-Valleron, M.-M., Bouloubassi, I., Brumsack, H.-J., et al. (1996). Site 963. Proceedings of the Ocean Drilling Program, 160, 55.</t>
  </si>
  <si>
    <t>Rosenthal, Y., Holbourn, A. E., Kulhanek, D. K., Aiello, I. W., Babila, T. L., Bayon, G., et al. (2018). Site U1482. Proceedings of the International Ocean Discovery Program, 363, 62.</t>
  </si>
  <si>
    <t>Mountain, G., Proust, J.-N., McInroy, D., Ando, H., Basile, C., Bassetti, M. A., et al. (2010). Site M0028. Proceedings of the Integrated Ocean Drilling Program, 313.</t>
  </si>
  <si>
    <t>Mountain, G., Proust, J.-N., McInroy, D., Ando, H., Basile, C., Bassetti, M. A., et al. (2010). Site M0029. Proceedings of the Integrated Ocean Drilling Program, 313.</t>
  </si>
  <si>
    <t>van Geldern, R., Hayashi, T., Bottcher, M. E., Mottl, M., Barth, J. A. C., &amp; Stadler, S. (2013). Stable isotope geochemistry of pore waters and marine sediments from the New Jersey shelf: Methane formation and fluid origin. Geosphere, 9(1), 96-112; Lofi, J., Inwood, J., Proust, J. N., Monteverde, D. H., Loggia, D., Basile, C., et al. (2013). Fresh-water and salt-water distribution in passive margin sediments: Insights from Integrated Ocean Drilling Program Expedition 313 on the New Jersey Margin. Geosphere, 9(4), 1-16</t>
  </si>
  <si>
    <t>silt, sand</t>
  </si>
  <si>
    <t>shelf-slope deposits</t>
  </si>
  <si>
    <t>Micallef, A., Person, M., Haroon, A., Weymer, B. A., Jegen, M., Schwalenberg, K., et al. (2020). 3D characterisation and quantification of an offshore freshened groundwater system in the Canterbury Bight. Nature Communications, 11, 1372.</t>
  </si>
  <si>
    <t>Cable, J. E., Burnett, W. C., &amp; Chanton, J. P. (1997). Magnitude and variations of groundwater seepage along a Florida marine shoreline. Biogeochemistry, 38, 189-205.</t>
  </si>
  <si>
    <t>Number of records</t>
  </si>
  <si>
    <t>Latitude (positive = N; negative = S)</t>
  </si>
  <si>
    <t>Longitude (positive = E; negative = W)</t>
  </si>
  <si>
    <t>Monterey Bay (USA)</t>
  </si>
  <si>
    <t>Stakes, D. S., et al. (1999), Cold-seeps and authigenic carbonate formation in Monterey Bay, California, Marine Geology, 159(1-4), 93-109.</t>
  </si>
  <si>
    <t>Cascadia Margin (Canada)</t>
  </si>
  <si>
    <t>accretionary wedge</t>
  </si>
  <si>
    <t>Torres, M. E., et al. (2004), Relationship of pore water freshening to accretionary processes in the Cascadia margin: fluid sources and gas hydrate abundance, Geophysical Research Letters, 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</si>
</sst>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sz val="10"/>
      <name val="Arial"/>
      <family val="2"/>
    </font>
    <font>
      <b/>
      <sz val="11"/>
      <color theme="1"/>
      <name val="Arial Narrow"/>
      <family val="2"/>
    </font>
    <font>
      <sz val="11"/>
      <color theme="1"/>
      <name val="Arial Narrow"/>
      <family val="2"/>
    </font>
    <font>
      <sz val="10"/>
      <name val="Arial Narrow"/>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4">
    <xf numFmtId="0" fontId="0" fillId="0" borderId="0" xfId="0"/>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0" fontId="3" fillId="0" borderId="0" xfId="0" applyFont="1"/>
    <xf numFmtId="0" fontId="2" fillId="3" borderId="1" xfId="0" applyFont="1" applyFill="1" applyBorder="1" applyAlignment="1">
      <alignment horizontal="center" vertical="top"/>
    </xf>
    <xf numFmtId="164" fontId="2" fillId="3" borderId="1" xfId="0" applyNumberFormat="1" applyFont="1" applyFill="1" applyBorder="1" applyAlignment="1">
      <alignment horizontal="center" vertical="top"/>
    </xf>
    <xf numFmtId="1" fontId="2" fillId="3" borderId="1" xfId="0" applyNumberFormat="1" applyFont="1" applyFill="1" applyBorder="1" applyAlignment="1">
      <alignment horizontal="center" vertical="top"/>
    </xf>
    <xf numFmtId="0" fontId="2" fillId="3"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164" fontId="3" fillId="0" borderId="1" xfId="0" applyNumberFormat="1" applyFont="1" applyBorder="1" applyAlignment="1">
      <alignment horizontal="center" vertical="top"/>
    </xf>
    <xf numFmtId="1" fontId="3" fillId="0" borderId="1" xfId="0" applyNumberFormat="1" applyFont="1" applyBorder="1" applyAlignment="1">
      <alignment horizontal="center" vertical="top"/>
    </xf>
    <xf numFmtId="49"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0" fontId="4" fillId="0" borderId="1" xfId="1" applyFont="1" applyBorder="1" applyAlignment="1">
      <alignment horizontal="center" vertical="top"/>
    </xf>
    <xf numFmtId="0" fontId="3" fillId="0" borderId="1" xfId="0" applyFont="1" applyBorder="1" applyAlignment="1">
      <alignment horizontal="left" vertical="top" wrapText="1"/>
    </xf>
    <xf numFmtId="164" fontId="3" fillId="0" borderId="1" xfId="0" applyNumberFormat="1" applyFont="1" applyFill="1" applyBorder="1" applyAlignment="1">
      <alignment horizontal="center" vertical="top"/>
    </xf>
    <xf numFmtId="1" fontId="3" fillId="0" borderId="1" xfId="0" applyNumberFormat="1" applyFont="1" applyFill="1" applyBorder="1" applyAlignment="1">
      <alignment horizontal="center" vertical="top"/>
    </xf>
    <xf numFmtId="49" fontId="3" fillId="0" borderId="1"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xf>
    <xf numFmtId="0" fontId="3" fillId="0" borderId="1" xfId="0" applyFont="1" applyFill="1" applyBorder="1" applyAlignment="1">
      <alignment vertical="top"/>
    </xf>
    <xf numFmtId="164" fontId="3" fillId="0" borderId="1" xfId="0" applyNumberFormat="1" applyFont="1" applyBorder="1" applyAlignment="1">
      <alignment horizontal="center" vertical="top" wrapText="1"/>
    </xf>
    <xf numFmtId="0" fontId="3" fillId="2" borderId="1" xfId="0" applyFont="1" applyFill="1" applyBorder="1" applyAlignment="1">
      <alignment vertical="top"/>
    </xf>
    <xf numFmtId="0" fontId="3" fillId="0" borderId="1" xfId="0" applyFont="1" applyBorder="1" applyAlignment="1">
      <alignment vertical="top"/>
    </xf>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left"/>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74"/>
  <sheetViews>
    <sheetView tabSelected="1" zoomScale="85" zoomScaleNormal="85" workbookViewId="0">
      <pane ySplit="1" topLeftCell="A107" activePane="bottomLeft" state="frozen"/>
      <selection pane="bottomLeft" activeCell="A118" sqref="A118:XFD118"/>
    </sheetView>
  </sheetViews>
  <sheetFormatPr defaultRowHeight="14" x14ac:dyDescent="0.6"/>
  <cols>
    <col min="1" max="1" width="27.90625" style="5" bestFit="1" customWidth="1"/>
    <col min="2" max="3" width="8.7265625" style="5"/>
    <col min="4" max="4" width="12.453125" style="5" bestFit="1" customWidth="1"/>
    <col min="5" max="6" width="8.7265625" style="5"/>
    <col min="7" max="7" width="9.6328125" style="5" bestFit="1" customWidth="1"/>
    <col min="8" max="11" width="8.7265625" style="5"/>
    <col min="12" max="12" width="11.36328125" style="5" customWidth="1"/>
    <col min="13" max="13" width="8.7265625" style="5"/>
    <col min="14" max="14" width="11.08984375" style="5" bestFit="1" customWidth="1"/>
    <col min="15" max="15" width="9.36328125" style="5" bestFit="1" customWidth="1"/>
    <col min="16" max="17" width="8.7265625" style="5"/>
    <col min="18" max="18" width="14.26953125" style="5" bestFit="1" customWidth="1"/>
    <col min="19" max="22" width="8.7265625" style="5"/>
    <col min="23" max="23" width="24.36328125" style="5" bestFit="1" customWidth="1"/>
    <col min="24" max="24" width="198.36328125" style="5" customWidth="1"/>
    <col min="25" max="16384" width="8.7265625" style="5"/>
  </cols>
  <sheetData>
    <row r="1" spans="1:24" ht="70" x14ac:dyDescent="0.6">
      <c r="A1" s="1" t="s">
        <v>308</v>
      </c>
      <c r="B1" s="1" t="s">
        <v>283</v>
      </c>
      <c r="C1" s="1" t="s">
        <v>523</v>
      </c>
      <c r="D1" s="1" t="s">
        <v>6</v>
      </c>
      <c r="E1" s="1" t="s">
        <v>0</v>
      </c>
      <c r="F1" s="2" t="s">
        <v>524</v>
      </c>
      <c r="G1" s="2" t="s">
        <v>525</v>
      </c>
      <c r="H1" s="1" t="s">
        <v>11</v>
      </c>
      <c r="I1" s="1" t="s">
        <v>366</v>
      </c>
      <c r="J1" s="3" t="s">
        <v>1</v>
      </c>
      <c r="K1" s="1" t="s">
        <v>368</v>
      </c>
      <c r="L1" s="1" t="s">
        <v>3</v>
      </c>
      <c r="M1" s="1" t="s">
        <v>369</v>
      </c>
      <c r="N1" s="1" t="s">
        <v>3</v>
      </c>
      <c r="O1" s="1" t="s">
        <v>9</v>
      </c>
      <c r="P1" s="4" t="s">
        <v>375</v>
      </c>
      <c r="Q1" s="1" t="s">
        <v>383</v>
      </c>
      <c r="R1" s="1" t="s">
        <v>2</v>
      </c>
      <c r="S1" s="1" t="s">
        <v>382</v>
      </c>
      <c r="T1" s="3" t="s">
        <v>296</v>
      </c>
      <c r="U1" s="1" t="s">
        <v>7</v>
      </c>
      <c r="V1" s="1" t="s">
        <v>8</v>
      </c>
      <c r="W1" s="1" t="s">
        <v>385</v>
      </c>
      <c r="X1" s="1" t="s">
        <v>108</v>
      </c>
    </row>
    <row r="2" spans="1:24" x14ac:dyDescent="0.6">
      <c r="A2" s="6"/>
      <c r="B2" s="1"/>
      <c r="C2" s="1"/>
      <c r="D2" s="6"/>
      <c r="E2" s="1"/>
      <c r="F2" s="7" t="s">
        <v>364</v>
      </c>
      <c r="G2" s="7" t="s">
        <v>364</v>
      </c>
      <c r="H2" s="6"/>
      <c r="I2" s="6" t="s">
        <v>365</v>
      </c>
      <c r="J2" s="8" t="s">
        <v>367</v>
      </c>
      <c r="K2" s="6" t="s">
        <v>367</v>
      </c>
      <c r="L2" s="1"/>
      <c r="M2" s="6"/>
      <c r="N2" s="1"/>
      <c r="O2" s="6"/>
      <c r="P2" s="4"/>
      <c r="Q2" s="1"/>
      <c r="R2" s="1"/>
      <c r="S2" s="6" t="s">
        <v>381</v>
      </c>
      <c r="T2" s="3" t="s">
        <v>380</v>
      </c>
      <c r="U2" s="1" t="s">
        <v>384</v>
      </c>
      <c r="V2" s="1" t="s">
        <v>384</v>
      </c>
      <c r="W2" s="1"/>
      <c r="X2" s="9"/>
    </row>
    <row r="3" spans="1:24" x14ac:dyDescent="0.6">
      <c r="A3" s="10" t="s">
        <v>315</v>
      </c>
      <c r="B3" s="11" t="s">
        <v>284</v>
      </c>
      <c r="C3" s="11">
        <v>1</v>
      </c>
      <c r="D3" s="12" t="s">
        <v>93</v>
      </c>
      <c r="E3" s="13">
        <v>1420</v>
      </c>
      <c r="F3" s="14">
        <v>59.689</v>
      </c>
      <c r="G3" s="14">
        <v>-143.20099999999999</v>
      </c>
      <c r="H3" s="10" t="s">
        <v>267</v>
      </c>
      <c r="I3" s="10">
        <v>43</v>
      </c>
      <c r="J3" s="15">
        <v>259</v>
      </c>
      <c r="K3" s="12">
        <v>0</v>
      </c>
      <c r="L3" s="13"/>
      <c r="M3" s="12">
        <v>1000</v>
      </c>
      <c r="N3" s="13"/>
      <c r="O3" s="12">
        <f>M3-K3</f>
        <v>1000</v>
      </c>
      <c r="P3" s="16" t="s">
        <v>42</v>
      </c>
      <c r="Q3" s="13" t="s">
        <v>97</v>
      </c>
      <c r="R3" s="13" t="s">
        <v>95</v>
      </c>
      <c r="S3" s="12" t="s">
        <v>96</v>
      </c>
      <c r="T3" s="17">
        <v>16</v>
      </c>
      <c r="U3" s="13">
        <v>0.03</v>
      </c>
      <c r="V3" s="12"/>
      <c r="W3" s="18" t="s">
        <v>307</v>
      </c>
      <c r="X3" s="19" t="s">
        <v>465</v>
      </c>
    </row>
    <row r="4" spans="1:24" ht="28" x14ac:dyDescent="0.6">
      <c r="A4" s="10" t="s">
        <v>315</v>
      </c>
      <c r="B4" s="11" t="s">
        <v>284</v>
      </c>
      <c r="C4" s="11">
        <v>1</v>
      </c>
      <c r="D4" s="12" t="s">
        <v>93</v>
      </c>
      <c r="E4" s="13">
        <v>1419</v>
      </c>
      <c r="F4" s="14">
        <v>59.532166666666669</v>
      </c>
      <c r="G4" s="14">
        <v>-144.13380000000001</v>
      </c>
      <c r="H4" s="10" t="s">
        <v>267</v>
      </c>
      <c r="I4" s="10">
        <v>52</v>
      </c>
      <c r="J4" s="15">
        <v>698</v>
      </c>
      <c r="K4" s="12">
        <v>0</v>
      </c>
      <c r="L4" s="13"/>
      <c r="M4" s="12">
        <v>170</v>
      </c>
      <c r="N4" s="13"/>
      <c r="O4" s="12">
        <f>M4-K4</f>
        <v>170</v>
      </c>
      <c r="P4" s="16" t="s">
        <v>17</v>
      </c>
      <c r="Q4" s="13" t="s">
        <v>100</v>
      </c>
      <c r="R4" s="13" t="s">
        <v>98</v>
      </c>
      <c r="S4" s="12" t="s">
        <v>99</v>
      </c>
      <c r="T4" s="17">
        <v>24</v>
      </c>
      <c r="U4" s="13">
        <v>0.06</v>
      </c>
      <c r="V4" s="12"/>
      <c r="W4" s="13" t="s">
        <v>307</v>
      </c>
      <c r="X4" s="19" t="s">
        <v>475</v>
      </c>
    </row>
    <row r="5" spans="1:24" ht="28" x14ac:dyDescent="0.6">
      <c r="A5" s="10" t="s">
        <v>315</v>
      </c>
      <c r="B5" s="11" t="s">
        <v>284</v>
      </c>
      <c r="C5" s="11">
        <v>1</v>
      </c>
      <c r="D5" s="12" t="s">
        <v>93</v>
      </c>
      <c r="E5" s="13">
        <v>1421</v>
      </c>
      <c r="F5" s="14">
        <v>59.50716666666667</v>
      </c>
      <c r="G5" s="14">
        <v>-143.04566666666668</v>
      </c>
      <c r="H5" s="10" t="s">
        <v>267</v>
      </c>
      <c r="I5" s="10">
        <v>62</v>
      </c>
      <c r="J5" s="15">
        <v>730</v>
      </c>
      <c r="K5" s="12">
        <v>0</v>
      </c>
      <c r="L5" s="13"/>
      <c r="M5" s="12">
        <v>650</v>
      </c>
      <c r="N5" s="13"/>
      <c r="O5" s="12">
        <f>M5-K5</f>
        <v>650</v>
      </c>
      <c r="P5" s="16" t="s">
        <v>42</v>
      </c>
      <c r="Q5" s="13" t="s">
        <v>97</v>
      </c>
      <c r="R5" s="13" t="s">
        <v>98</v>
      </c>
      <c r="S5" s="12" t="s">
        <v>33</v>
      </c>
      <c r="T5" s="17">
        <v>20</v>
      </c>
      <c r="U5" s="13">
        <v>0.24</v>
      </c>
      <c r="V5" s="12"/>
      <c r="W5" s="13" t="s">
        <v>305</v>
      </c>
      <c r="X5" s="19" t="s">
        <v>472</v>
      </c>
    </row>
    <row r="6" spans="1:24" ht="28" x14ac:dyDescent="0.6">
      <c r="A6" s="12" t="s">
        <v>327</v>
      </c>
      <c r="B6" s="13" t="s">
        <v>295</v>
      </c>
      <c r="C6" s="11">
        <v>1</v>
      </c>
      <c r="D6" s="12"/>
      <c r="E6" s="13"/>
      <c r="F6" s="14">
        <v>-34.973818000000001</v>
      </c>
      <c r="G6" s="14">
        <v>117.8167</v>
      </c>
      <c r="H6" s="10" t="s">
        <v>136</v>
      </c>
      <c r="I6" s="10"/>
      <c r="J6" s="15"/>
      <c r="K6" s="12"/>
      <c r="L6" s="13"/>
      <c r="M6" s="12"/>
      <c r="N6" s="13"/>
      <c r="O6" s="12"/>
      <c r="P6" s="16"/>
      <c r="Q6" s="13"/>
      <c r="R6" s="13"/>
      <c r="S6" s="12"/>
      <c r="T6" s="17"/>
      <c r="U6" s="13"/>
      <c r="V6" s="12"/>
      <c r="W6" s="13" t="s">
        <v>274</v>
      </c>
      <c r="X6" s="19" t="s">
        <v>417</v>
      </c>
    </row>
    <row r="7" spans="1:24" ht="28" x14ac:dyDescent="0.6">
      <c r="A7" s="12" t="s">
        <v>325</v>
      </c>
      <c r="B7" s="13" t="s">
        <v>295</v>
      </c>
      <c r="C7" s="11">
        <v>1</v>
      </c>
      <c r="D7" s="12"/>
      <c r="E7" s="13"/>
      <c r="F7" s="14">
        <v>36.987200000000001</v>
      </c>
      <c r="G7" s="14">
        <v>-7.9638999999999998</v>
      </c>
      <c r="H7" s="10" t="s">
        <v>267</v>
      </c>
      <c r="I7" s="10"/>
      <c r="J7" s="15"/>
      <c r="K7" s="12"/>
      <c r="L7" s="13"/>
      <c r="M7" s="12"/>
      <c r="N7" s="13"/>
      <c r="O7" s="12"/>
      <c r="P7" s="16"/>
      <c r="Q7" s="13"/>
      <c r="R7" s="13"/>
      <c r="S7" s="12"/>
      <c r="T7" s="17"/>
      <c r="U7" s="13"/>
      <c r="V7" s="12"/>
      <c r="W7" s="13" t="s">
        <v>274</v>
      </c>
      <c r="X7" s="19" t="s">
        <v>417</v>
      </c>
    </row>
    <row r="8" spans="1:24" ht="28" x14ac:dyDescent="0.6">
      <c r="A8" s="12" t="s">
        <v>253</v>
      </c>
      <c r="B8" s="11" t="s">
        <v>284</v>
      </c>
      <c r="C8" s="11">
        <v>1</v>
      </c>
      <c r="D8" s="10" t="s">
        <v>175</v>
      </c>
      <c r="E8" s="11">
        <v>1097</v>
      </c>
      <c r="F8" s="20">
        <v>-66.392799999999994</v>
      </c>
      <c r="G8" s="20">
        <v>-70.756399999999999</v>
      </c>
      <c r="H8" s="10" t="s">
        <v>136</v>
      </c>
      <c r="I8" s="10">
        <v>112</v>
      </c>
      <c r="J8" s="21">
        <v>552</v>
      </c>
      <c r="K8" s="10">
        <v>287</v>
      </c>
      <c r="L8" s="11"/>
      <c r="M8" s="10">
        <v>372</v>
      </c>
      <c r="N8" s="11"/>
      <c r="O8" s="10">
        <f>M8-K8</f>
        <v>85</v>
      </c>
      <c r="P8" s="22" t="s">
        <v>17</v>
      </c>
      <c r="Q8" s="11" t="s">
        <v>176</v>
      </c>
      <c r="R8" s="11" t="s">
        <v>95</v>
      </c>
      <c r="S8" s="10" t="s">
        <v>177</v>
      </c>
      <c r="T8" s="23">
        <v>32</v>
      </c>
      <c r="U8" s="11"/>
      <c r="V8" s="10"/>
      <c r="W8" s="11" t="s">
        <v>299</v>
      </c>
      <c r="X8" s="24" t="s">
        <v>505</v>
      </c>
    </row>
    <row r="9" spans="1:24" ht="168" x14ac:dyDescent="0.6">
      <c r="A9" s="10" t="s">
        <v>253</v>
      </c>
      <c r="B9" s="11" t="s">
        <v>284</v>
      </c>
      <c r="C9" s="11">
        <v>1</v>
      </c>
      <c r="D9" s="12" t="s">
        <v>12</v>
      </c>
      <c r="E9" s="13">
        <v>1522</v>
      </c>
      <c r="F9" s="14">
        <v>-76.553833333333301</v>
      </c>
      <c r="G9" s="14">
        <v>-174.75783333333334</v>
      </c>
      <c r="H9" s="10" t="s">
        <v>136</v>
      </c>
      <c r="I9" s="10">
        <v>226</v>
      </c>
      <c r="J9" s="15">
        <v>558</v>
      </c>
      <c r="K9" s="12">
        <v>10</v>
      </c>
      <c r="L9" s="13"/>
      <c r="M9" s="12">
        <v>220</v>
      </c>
      <c r="N9" s="13"/>
      <c r="O9" s="12">
        <f>M9-K9</f>
        <v>210</v>
      </c>
      <c r="P9" s="16" t="s">
        <v>17</v>
      </c>
      <c r="Q9" s="13" t="s">
        <v>13</v>
      </c>
      <c r="R9" s="13" t="s">
        <v>15</v>
      </c>
      <c r="S9" s="12" t="s">
        <v>14</v>
      </c>
      <c r="T9" s="17">
        <v>30</v>
      </c>
      <c r="U9" s="11">
        <v>7.0000000000000007E-2</v>
      </c>
      <c r="V9" s="12"/>
      <c r="W9" s="11" t="s">
        <v>299</v>
      </c>
      <c r="X9" s="19" t="s">
        <v>488</v>
      </c>
    </row>
    <row r="10" spans="1:24" ht="56" x14ac:dyDescent="0.6">
      <c r="A10" s="10" t="s">
        <v>253</v>
      </c>
      <c r="B10" s="11" t="s">
        <v>284</v>
      </c>
      <c r="C10" s="11">
        <v>1</v>
      </c>
      <c r="D10" s="10" t="s">
        <v>150</v>
      </c>
      <c r="E10" s="11">
        <v>272</v>
      </c>
      <c r="F10" s="20">
        <v>-77.126999999999995</v>
      </c>
      <c r="G10" s="20">
        <v>-176.76</v>
      </c>
      <c r="H10" s="10" t="s">
        <v>136</v>
      </c>
      <c r="I10" s="10">
        <v>140</v>
      </c>
      <c r="J10" s="21">
        <v>619</v>
      </c>
      <c r="K10" s="10">
        <v>38</v>
      </c>
      <c r="L10" s="11"/>
      <c r="M10" s="10">
        <v>350</v>
      </c>
      <c r="N10" s="11"/>
      <c r="O10" s="10">
        <f>M10-K10</f>
        <v>312</v>
      </c>
      <c r="P10" s="22"/>
      <c r="Q10" s="11" t="s">
        <v>179</v>
      </c>
      <c r="R10" s="11" t="s">
        <v>180</v>
      </c>
      <c r="S10" s="10" t="s">
        <v>181</v>
      </c>
      <c r="T10" s="23">
        <v>29</v>
      </c>
      <c r="U10" s="11">
        <v>0.01</v>
      </c>
      <c r="V10" s="10"/>
      <c r="W10" s="11" t="s">
        <v>299</v>
      </c>
      <c r="X10" s="24" t="s">
        <v>479</v>
      </c>
    </row>
    <row r="11" spans="1:24" ht="56" x14ac:dyDescent="0.6">
      <c r="A11" s="10" t="s">
        <v>253</v>
      </c>
      <c r="B11" s="11" t="s">
        <v>284</v>
      </c>
      <c r="C11" s="11">
        <v>1</v>
      </c>
      <c r="D11" s="10" t="s">
        <v>150</v>
      </c>
      <c r="E11" s="11">
        <v>270</v>
      </c>
      <c r="F11" s="20">
        <v>-77.441299999999998</v>
      </c>
      <c r="G11" s="20">
        <v>-178.50299999999999</v>
      </c>
      <c r="H11" s="10" t="s">
        <v>136</v>
      </c>
      <c r="I11" s="10">
        <v>95</v>
      </c>
      <c r="J11" s="21">
        <v>633</v>
      </c>
      <c r="K11" s="10">
        <v>55</v>
      </c>
      <c r="L11" s="11"/>
      <c r="M11" s="10">
        <v>380</v>
      </c>
      <c r="N11" s="11"/>
      <c r="O11" s="10">
        <f>M11-K11</f>
        <v>325</v>
      </c>
      <c r="P11" s="22"/>
      <c r="Q11" s="11" t="s">
        <v>179</v>
      </c>
      <c r="R11" s="11" t="s">
        <v>180</v>
      </c>
      <c r="S11" s="10" t="s">
        <v>181</v>
      </c>
      <c r="T11" s="23">
        <v>27</v>
      </c>
      <c r="U11" s="11">
        <v>0.02</v>
      </c>
      <c r="V11" s="10"/>
      <c r="W11" s="11" t="s">
        <v>306</v>
      </c>
      <c r="X11" s="24" t="s">
        <v>479</v>
      </c>
    </row>
    <row r="12" spans="1:24" ht="56" x14ac:dyDescent="0.6">
      <c r="A12" s="12" t="s">
        <v>253</v>
      </c>
      <c r="B12" s="13" t="s">
        <v>256</v>
      </c>
      <c r="C12" s="11">
        <v>1</v>
      </c>
      <c r="D12" s="12"/>
      <c r="E12" s="13"/>
      <c r="F12" s="14">
        <v>-69.143500000000003</v>
      </c>
      <c r="G12" s="14">
        <v>39.763300000000001</v>
      </c>
      <c r="H12" s="10" t="s">
        <v>136</v>
      </c>
      <c r="I12" s="10">
        <v>5</v>
      </c>
      <c r="J12" s="15">
        <v>660</v>
      </c>
      <c r="K12" s="12"/>
      <c r="L12" s="13"/>
      <c r="M12" s="12"/>
      <c r="N12" s="13"/>
      <c r="O12" s="12"/>
      <c r="P12" s="16"/>
      <c r="Q12" s="13" t="s">
        <v>254</v>
      </c>
      <c r="R12" s="13" t="s">
        <v>98</v>
      </c>
      <c r="S12" s="12"/>
      <c r="T12" s="17"/>
      <c r="U12" s="13"/>
      <c r="V12" s="12"/>
      <c r="W12" s="18" t="s">
        <v>302</v>
      </c>
      <c r="X12" s="19" t="s">
        <v>444</v>
      </c>
    </row>
    <row r="13" spans="1:24" ht="84" x14ac:dyDescent="0.6">
      <c r="A13" s="12" t="s">
        <v>253</v>
      </c>
      <c r="B13" s="11" t="s">
        <v>284</v>
      </c>
      <c r="C13" s="11">
        <v>1</v>
      </c>
      <c r="D13" s="10" t="s">
        <v>182</v>
      </c>
      <c r="E13" s="11">
        <v>740</v>
      </c>
      <c r="F13" s="20">
        <v>-68.763999999999996</v>
      </c>
      <c r="G13" s="20">
        <v>76.681899999999999</v>
      </c>
      <c r="H13" s="10" t="s">
        <v>136</v>
      </c>
      <c r="I13" s="10">
        <v>54</v>
      </c>
      <c r="J13" s="21">
        <v>807</v>
      </c>
      <c r="K13" s="10">
        <v>61</v>
      </c>
      <c r="L13" s="11"/>
      <c r="M13" s="10">
        <v>223</v>
      </c>
      <c r="N13" s="11"/>
      <c r="O13" s="10">
        <f t="shared" ref="O13:O21" si="0">M13-K13</f>
        <v>162</v>
      </c>
      <c r="P13" s="22"/>
      <c r="Q13" s="11" t="s">
        <v>184</v>
      </c>
      <c r="R13" s="11" t="s">
        <v>183</v>
      </c>
      <c r="S13" s="10" t="s">
        <v>185</v>
      </c>
      <c r="T13" s="23">
        <v>31</v>
      </c>
      <c r="U13" s="11"/>
      <c r="V13" s="10"/>
      <c r="W13" s="11" t="s">
        <v>274</v>
      </c>
      <c r="X13" s="24" t="s">
        <v>497</v>
      </c>
    </row>
    <row r="14" spans="1:24" ht="28" x14ac:dyDescent="0.6">
      <c r="A14" s="12" t="s">
        <v>319</v>
      </c>
      <c r="B14" s="11" t="s">
        <v>284</v>
      </c>
      <c r="C14" s="11">
        <v>1</v>
      </c>
      <c r="D14" s="10" t="s">
        <v>237</v>
      </c>
      <c r="E14" s="11">
        <v>821</v>
      </c>
      <c r="F14" s="20">
        <v>-16.6465</v>
      </c>
      <c r="G14" s="20">
        <v>146.28960000000001</v>
      </c>
      <c r="H14" s="10" t="s">
        <v>136</v>
      </c>
      <c r="I14" s="10">
        <v>46</v>
      </c>
      <c r="J14" s="21">
        <v>212</v>
      </c>
      <c r="K14" s="10">
        <v>87</v>
      </c>
      <c r="L14" s="11"/>
      <c r="M14" s="10">
        <v>382</v>
      </c>
      <c r="N14" s="11"/>
      <c r="O14" s="10">
        <f t="shared" si="0"/>
        <v>295</v>
      </c>
      <c r="P14" s="22" t="s">
        <v>17</v>
      </c>
      <c r="Q14" s="11" t="s">
        <v>189</v>
      </c>
      <c r="R14" s="11" t="s">
        <v>241</v>
      </c>
      <c r="S14" s="25" t="s">
        <v>240</v>
      </c>
      <c r="T14" s="23">
        <v>30.2</v>
      </c>
      <c r="U14" s="11"/>
      <c r="V14" s="11"/>
      <c r="W14" s="11" t="s">
        <v>273</v>
      </c>
      <c r="X14" s="24" t="s">
        <v>491</v>
      </c>
    </row>
    <row r="15" spans="1:24" ht="28" x14ac:dyDescent="0.6">
      <c r="A15" s="12" t="s">
        <v>319</v>
      </c>
      <c r="B15" s="11" t="s">
        <v>284</v>
      </c>
      <c r="C15" s="11">
        <v>1</v>
      </c>
      <c r="D15" s="10" t="s">
        <v>237</v>
      </c>
      <c r="E15" s="11">
        <v>820</v>
      </c>
      <c r="F15" s="20">
        <v>-16.637</v>
      </c>
      <c r="G15" s="20">
        <v>146.3038</v>
      </c>
      <c r="H15" s="10" t="s">
        <v>136</v>
      </c>
      <c r="I15" s="10">
        <v>47</v>
      </c>
      <c r="J15" s="21">
        <v>278</v>
      </c>
      <c r="K15" s="10">
        <v>43</v>
      </c>
      <c r="L15" s="11"/>
      <c r="M15" s="10">
        <v>382</v>
      </c>
      <c r="N15" s="11"/>
      <c r="O15" s="10">
        <f t="shared" si="0"/>
        <v>339</v>
      </c>
      <c r="P15" s="22" t="s">
        <v>30</v>
      </c>
      <c r="Q15" s="11" t="s">
        <v>239</v>
      </c>
      <c r="R15" s="11" t="s">
        <v>158</v>
      </c>
      <c r="S15" s="25" t="s">
        <v>196</v>
      </c>
      <c r="T15" s="23">
        <v>30.2</v>
      </c>
      <c r="U15" s="11"/>
      <c r="V15" s="11"/>
      <c r="W15" s="11" t="s">
        <v>273</v>
      </c>
      <c r="X15" s="24" t="s">
        <v>492</v>
      </c>
    </row>
    <row r="16" spans="1:24" x14ac:dyDescent="0.6">
      <c r="A16" s="12" t="s">
        <v>319</v>
      </c>
      <c r="B16" s="11" t="s">
        <v>284</v>
      </c>
      <c r="C16" s="11">
        <v>1</v>
      </c>
      <c r="D16" s="10" t="s">
        <v>237</v>
      </c>
      <c r="E16" s="11">
        <v>819</v>
      </c>
      <c r="F16" s="20">
        <v>-16.623999999999999</v>
      </c>
      <c r="G16" s="20">
        <v>146.32480000000001</v>
      </c>
      <c r="H16" s="10" t="s">
        <v>136</v>
      </c>
      <c r="I16" s="10">
        <v>50</v>
      </c>
      <c r="J16" s="21">
        <v>565</v>
      </c>
      <c r="K16" s="10">
        <v>16</v>
      </c>
      <c r="L16" s="11"/>
      <c r="M16" s="10">
        <v>388</v>
      </c>
      <c r="N16" s="11"/>
      <c r="O16" s="10">
        <f t="shared" si="0"/>
        <v>372</v>
      </c>
      <c r="P16" s="22"/>
      <c r="Q16" s="11" t="s">
        <v>189</v>
      </c>
      <c r="R16" s="11" t="s">
        <v>158</v>
      </c>
      <c r="S16" s="25" t="s">
        <v>89</v>
      </c>
      <c r="T16" s="23">
        <v>30.5</v>
      </c>
      <c r="U16" s="11"/>
      <c r="V16" s="11"/>
      <c r="W16" s="11" t="s">
        <v>273</v>
      </c>
      <c r="X16" s="24" t="s">
        <v>493</v>
      </c>
    </row>
    <row r="17" spans="1:24" ht="28" x14ac:dyDescent="0.6">
      <c r="A17" s="12" t="s">
        <v>319</v>
      </c>
      <c r="B17" s="11" t="s">
        <v>284</v>
      </c>
      <c r="C17" s="11">
        <v>1</v>
      </c>
      <c r="D17" s="10" t="s">
        <v>237</v>
      </c>
      <c r="E17" s="11">
        <v>822</v>
      </c>
      <c r="F17" s="20">
        <v>-16.422999999999998</v>
      </c>
      <c r="G17" s="20">
        <v>146.21510000000001</v>
      </c>
      <c r="H17" s="10" t="s">
        <v>136</v>
      </c>
      <c r="I17" s="10">
        <v>70</v>
      </c>
      <c r="J17" s="21">
        <v>955</v>
      </c>
      <c r="K17" s="10">
        <v>17</v>
      </c>
      <c r="L17" s="11"/>
      <c r="M17" s="10">
        <v>430</v>
      </c>
      <c r="N17" s="11"/>
      <c r="O17" s="10">
        <f t="shared" si="0"/>
        <v>413</v>
      </c>
      <c r="P17" s="22" t="s">
        <v>30</v>
      </c>
      <c r="Q17" s="11" t="s">
        <v>106</v>
      </c>
      <c r="R17" s="11" t="s">
        <v>158</v>
      </c>
      <c r="S17" s="25" t="s">
        <v>238</v>
      </c>
      <c r="T17" s="23">
        <v>31</v>
      </c>
      <c r="U17" s="11"/>
      <c r="V17" s="11"/>
      <c r="W17" s="11" t="s">
        <v>273</v>
      </c>
      <c r="X17" s="24" t="s">
        <v>498</v>
      </c>
    </row>
    <row r="18" spans="1:24" ht="28" x14ac:dyDescent="0.6">
      <c r="A18" s="12" t="s">
        <v>319</v>
      </c>
      <c r="B18" s="11" t="s">
        <v>284</v>
      </c>
      <c r="C18" s="11">
        <v>1</v>
      </c>
      <c r="D18" s="10" t="s">
        <v>232</v>
      </c>
      <c r="E18" s="11">
        <v>762</v>
      </c>
      <c r="F18" s="20">
        <v>-19.887</v>
      </c>
      <c r="G18" s="20">
        <v>112.254</v>
      </c>
      <c r="H18" s="10" t="s">
        <v>136</v>
      </c>
      <c r="I18" s="10">
        <v>280</v>
      </c>
      <c r="J18" s="21">
        <v>1360</v>
      </c>
      <c r="K18" s="10">
        <v>318</v>
      </c>
      <c r="L18" s="11"/>
      <c r="M18" s="10">
        <v>916</v>
      </c>
      <c r="N18" s="11"/>
      <c r="O18" s="10">
        <f t="shared" si="0"/>
        <v>598</v>
      </c>
      <c r="P18" s="22" t="s">
        <v>17</v>
      </c>
      <c r="Q18" s="11" t="s">
        <v>19</v>
      </c>
      <c r="R18" s="11" t="s">
        <v>233</v>
      </c>
      <c r="S18" s="25" t="s">
        <v>40</v>
      </c>
      <c r="T18" s="23">
        <v>28</v>
      </c>
      <c r="U18" s="11"/>
      <c r="V18" s="11"/>
      <c r="W18" s="11" t="s">
        <v>274</v>
      </c>
      <c r="X18" s="24" t="s">
        <v>482</v>
      </c>
    </row>
    <row r="19" spans="1:24" ht="28" x14ac:dyDescent="0.6">
      <c r="A19" s="12" t="s">
        <v>319</v>
      </c>
      <c r="B19" s="11" t="s">
        <v>284</v>
      </c>
      <c r="C19" s="11">
        <v>1</v>
      </c>
      <c r="D19" s="10" t="s">
        <v>232</v>
      </c>
      <c r="E19" s="11">
        <v>763</v>
      </c>
      <c r="F19" s="20">
        <v>-20.587</v>
      </c>
      <c r="G19" s="20">
        <v>112.20869999999999</v>
      </c>
      <c r="H19" s="10" t="s">
        <v>136</v>
      </c>
      <c r="I19" s="10">
        <v>237</v>
      </c>
      <c r="J19" s="21">
        <v>1368</v>
      </c>
      <c r="K19" s="10">
        <v>234</v>
      </c>
      <c r="L19" s="11"/>
      <c r="M19" s="10">
        <v>985</v>
      </c>
      <c r="N19" s="11"/>
      <c r="O19" s="10">
        <f t="shared" si="0"/>
        <v>751</v>
      </c>
      <c r="P19" s="22"/>
      <c r="Q19" s="11" t="s">
        <v>19</v>
      </c>
      <c r="R19" s="11" t="s">
        <v>140</v>
      </c>
      <c r="S19" s="25" t="s">
        <v>236</v>
      </c>
      <c r="T19" s="23">
        <v>30.5</v>
      </c>
      <c r="U19" s="11"/>
      <c r="V19" s="11"/>
      <c r="W19" s="11" t="s">
        <v>300</v>
      </c>
      <c r="X19" s="24" t="s">
        <v>496</v>
      </c>
    </row>
    <row r="20" spans="1:24" ht="42" x14ac:dyDescent="0.6">
      <c r="A20" s="10" t="s">
        <v>319</v>
      </c>
      <c r="B20" s="11" t="s">
        <v>284</v>
      </c>
      <c r="C20" s="11">
        <v>1</v>
      </c>
      <c r="D20" s="12" t="s">
        <v>27</v>
      </c>
      <c r="E20" s="13">
        <v>1482</v>
      </c>
      <c r="F20" s="14">
        <v>-15.055333333333333</v>
      </c>
      <c r="G20" s="14">
        <v>120.435</v>
      </c>
      <c r="H20" s="10" t="s">
        <v>136</v>
      </c>
      <c r="I20" s="10">
        <v>300</v>
      </c>
      <c r="J20" s="15">
        <v>1466</v>
      </c>
      <c r="K20" s="12">
        <v>0</v>
      </c>
      <c r="L20" s="13"/>
      <c r="M20" s="12">
        <v>116</v>
      </c>
      <c r="N20" s="13" t="s">
        <v>374</v>
      </c>
      <c r="O20" s="12">
        <f t="shared" si="0"/>
        <v>116</v>
      </c>
      <c r="P20" s="16" t="s">
        <v>17</v>
      </c>
      <c r="Q20" s="13" t="s">
        <v>28</v>
      </c>
      <c r="R20" s="13" t="s">
        <v>158</v>
      </c>
      <c r="S20" s="12" t="s">
        <v>29</v>
      </c>
      <c r="T20" s="17">
        <v>33</v>
      </c>
      <c r="U20" s="13">
        <v>0.03</v>
      </c>
      <c r="V20" s="12"/>
      <c r="W20" s="11" t="s">
        <v>273</v>
      </c>
      <c r="X20" s="19" t="s">
        <v>515</v>
      </c>
    </row>
    <row r="21" spans="1:24" x14ac:dyDescent="0.6">
      <c r="A21" s="12" t="s">
        <v>319</v>
      </c>
      <c r="B21" s="11" t="s">
        <v>284</v>
      </c>
      <c r="C21" s="11">
        <v>1</v>
      </c>
      <c r="D21" s="10" t="s">
        <v>232</v>
      </c>
      <c r="E21" s="11">
        <v>760</v>
      </c>
      <c r="F21" s="20">
        <v>-16.922000000000001</v>
      </c>
      <c r="G21" s="20">
        <v>115.54130000000001</v>
      </c>
      <c r="H21" s="10" t="s">
        <v>136</v>
      </c>
      <c r="I21" s="10">
        <v>473</v>
      </c>
      <c r="J21" s="21">
        <v>1970</v>
      </c>
      <c r="K21" s="10">
        <v>86</v>
      </c>
      <c r="L21" s="11"/>
      <c r="M21" s="10">
        <v>466</v>
      </c>
      <c r="N21" s="11"/>
      <c r="O21" s="10">
        <f t="shared" si="0"/>
        <v>380</v>
      </c>
      <c r="P21" s="22" t="s">
        <v>42</v>
      </c>
      <c r="Q21" s="11" t="s">
        <v>18</v>
      </c>
      <c r="R21" s="11" t="s">
        <v>235</v>
      </c>
      <c r="S21" s="25" t="s">
        <v>234</v>
      </c>
      <c r="T21" s="23">
        <v>32.6</v>
      </c>
      <c r="U21" s="11"/>
      <c r="V21" s="11"/>
      <c r="W21" s="11" t="s">
        <v>274</v>
      </c>
      <c r="X21" s="24" t="s">
        <v>513</v>
      </c>
    </row>
    <row r="22" spans="1:24" ht="28" x14ac:dyDescent="0.6">
      <c r="A22" s="12" t="s">
        <v>328</v>
      </c>
      <c r="B22" s="13" t="s">
        <v>295</v>
      </c>
      <c r="C22" s="11">
        <v>1</v>
      </c>
      <c r="D22" s="12"/>
      <c r="E22" s="13"/>
      <c r="F22" s="14">
        <v>40.633040000000001</v>
      </c>
      <c r="G22" s="14">
        <v>-8.6576000000000004</v>
      </c>
      <c r="H22" s="10" t="s">
        <v>136</v>
      </c>
      <c r="I22" s="10"/>
      <c r="J22" s="15"/>
      <c r="K22" s="12"/>
      <c r="L22" s="13"/>
      <c r="M22" s="12"/>
      <c r="N22" s="13"/>
      <c r="O22" s="12"/>
      <c r="P22" s="16"/>
      <c r="Q22" s="13"/>
      <c r="R22" s="13"/>
      <c r="S22" s="12"/>
      <c r="T22" s="17"/>
      <c r="U22" s="13"/>
      <c r="V22" s="12"/>
      <c r="W22" s="13" t="s">
        <v>274</v>
      </c>
      <c r="X22" s="19" t="s">
        <v>398</v>
      </c>
    </row>
    <row r="23" spans="1:24" ht="56" x14ac:dyDescent="0.6">
      <c r="A23" s="10" t="s">
        <v>317</v>
      </c>
      <c r="B23" s="11" t="s">
        <v>284</v>
      </c>
      <c r="C23" s="11">
        <v>1</v>
      </c>
      <c r="D23" s="12" t="s">
        <v>77</v>
      </c>
      <c r="E23" s="13" t="s">
        <v>46</v>
      </c>
      <c r="F23" s="14">
        <v>55.004833333333302</v>
      </c>
      <c r="G23" s="14">
        <v>10.108166666666667</v>
      </c>
      <c r="H23" s="10" t="s">
        <v>136</v>
      </c>
      <c r="I23" s="10">
        <v>9</v>
      </c>
      <c r="J23" s="15">
        <v>23</v>
      </c>
      <c r="K23" s="12">
        <v>0</v>
      </c>
      <c r="L23" s="13"/>
      <c r="M23" s="12">
        <v>120</v>
      </c>
      <c r="N23" s="13" t="s">
        <v>372</v>
      </c>
      <c r="O23" s="12">
        <f t="shared" ref="O23:O30" si="1">M23-K23</f>
        <v>120</v>
      </c>
      <c r="P23" s="16" t="s">
        <v>17</v>
      </c>
      <c r="Q23" s="13" t="s">
        <v>47</v>
      </c>
      <c r="R23" s="13" t="s">
        <v>48</v>
      </c>
      <c r="S23" s="12"/>
      <c r="T23" s="17">
        <v>8</v>
      </c>
      <c r="U23" s="13">
        <v>0.67</v>
      </c>
      <c r="V23" s="12"/>
      <c r="W23" s="13" t="s">
        <v>274</v>
      </c>
      <c r="X23" s="19" t="s">
        <v>460</v>
      </c>
    </row>
    <row r="24" spans="1:24" ht="56" x14ac:dyDescent="0.6">
      <c r="A24" s="10" t="s">
        <v>317</v>
      </c>
      <c r="B24" s="11" t="s">
        <v>284</v>
      </c>
      <c r="C24" s="11">
        <v>1</v>
      </c>
      <c r="D24" s="12" t="s">
        <v>77</v>
      </c>
      <c r="E24" s="13" t="s">
        <v>69</v>
      </c>
      <c r="F24" s="14">
        <v>55.135666666666665</v>
      </c>
      <c r="G24" s="14">
        <v>9.8004999999999995</v>
      </c>
      <c r="H24" s="10" t="s">
        <v>136</v>
      </c>
      <c r="I24" s="10">
        <v>6.5</v>
      </c>
      <c r="J24" s="15">
        <v>23</v>
      </c>
      <c r="K24" s="12">
        <v>2</v>
      </c>
      <c r="L24" s="13"/>
      <c r="M24" s="12">
        <v>12</v>
      </c>
      <c r="N24" s="13"/>
      <c r="O24" s="12">
        <f t="shared" si="1"/>
        <v>10</v>
      </c>
      <c r="P24" s="16" t="s">
        <v>17</v>
      </c>
      <c r="Q24" s="13" t="s">
        <v>70</v>
      </c>
      <c r="R24" s="13" t="s">
        <v>71</v>
      </c>
      <c r="S24" s="12"/>
      <c r="T24" s="17">
        <v>18</v>
      </c>
      <c r="U24" s="12"/>
      <c r="V24" s="12"/>
      <c r="W24" s="13" t="s">
        <v>274</v>
      </c>
      <c r="X24" s="19" t="s">
        <v>468</v>
      </c>
    </row>
    <row r="25" spans="1:24" ht="168" x14ac:dyDescent="0.6">
      <c r="A25" s="10" t="s">
        <v>317</v>
      </c>
      <c r="B25" s="11" t="s">
        <v>284</v>
      </c>
      <c r="C25" s="11">
        <v>1</v>
      </c>
      <c r="D25" s="12" t="s">
        <v>77</v>
      </c>
      <c r="E25" s="13" t="s">
        <v>49</v>
      </c>
      <c r="F25" s="14">
        <v>56.62016666666667</v>
      </c>
      <c r="G25" s="14">
        <v>11.670666666666667</v>
      </c>
      <c r="H25" s="10" t="s">
        <v>136</v>
      </c>
      <c r="I25" s="10">
        <v>45</v>
      </c>
      <c r="J25" s="15">
        <v>34</v>
      </c>
      <c r="K25" s="12">
        <v>0</v>
      </c>
      <c r="L25" s="13"/>
      <c r="M25" s="12">
        <v>210</v>
      </c>
      <c r="N25" s="13"/>
      <c r="O25" s="12">
        <f t="shared" si="1"/>
        <v>210</v>
      </c>
      <c r="P25" s="16" t="s">
        <v>17</v>
      </c>
      <c r="Q25" s="13" t="s">
        <v>50</v>
      </c>
      <c r="R25" s="13" t="s">
        <v>51</v>
      </c>
      <c r="S25" s="12"/>
      <c r="T25" s="17">
        <v>8</v>
      </c>
      <c r="U25" s="13">
        <v>0.2</v>
      </c>
      <c r="V25" s="12">
        <v>0.2</v>
      </c>
      <c r="W25" s="13" t="s">
        <v>274</v>
      </c>
      <c r="X25" s="19" t="s">
        <v>461</v>
      </c>
    </row>
    <row r="26" spans="1:24" ht="84" x14ac:dyDescent="0.6">
      <c r="A26" s="10" t="s">
        <v>317</v>
      </c>
      <c r="B26" s="11" t="s">
        <v>284</v>
      </c>
      <c r="C26" s="11">
        <v>1</v>
      </c>
      <c r="D26" s="12" t="s">
        <v>77</v>
      </c>
      <c r="E26" s="13" t="s">
        <v>62</v>
      </c>
      <c r="F26" s="14">
        <v>55.721166666666669</v>
      </c>
      <c r="G26" s="14">
        <v>15.2265</v>
      </c>
      <c r="H26" s="10" t="s">
        <v>136</v>
      </c>
      <c r="I26" s="10">
        <v>47</v>
      </c>
      <c r="J26" s="15">
        <v>61</v>
      </c>
      <c r="K26" s="12">
        <v>0</v>
      </c>
      <c r="L26" s="13"/>
      <c r="M26" s="12">
        <v>15</v>
      </c>
      <c r="N26" s="13"/>
      <c r="O26" s="12">
        <f t="shared" si="1"/>
        <v>15</v>
      </c>
      <c r="P26" s="16" t="s">
        <v>17</v>
      </c>
      <c r="Q26" s="13" t="s">
        <v>58</v>
      </c>
      <c r="R26" s="13" t="s">
        <v>59</v>
      </c>
      <c r="S26" s="12"/>
      <c r="T26" s="17">
        <v>11</v>
      </c>
      <c r="U26" s="13"/>
      <c r="V26" s="12"/>
      <c r="W26" s="13" t="s">
        <v>274</v>
      </c>
      <c r="X26" s="19" t="s">
        <v>463</v>
      </c>
    </row>
    <row r="27" spans="1:24" ht="42" x14ac:dyDescent="0.6">
      <c r="A27" s="10" t="s">
        <v>317</v>
      </c>
      <c r="B27" s="11" t="s">
        <v>284</v>
      </c>
      <c r="C27" s="11">
        <v>1</v>
      </c>
      <c r="D27" s="12" t="s">
        <v>77</v>
      </c>
      <c r="E27" s="13" t="s">
        <v>56</v>
      </c>
      <c r="F27" s="14">
        <v>62.955833333333331</v>
      </c>
      <c r="G27" s="14">
        <v>17.795000000000002</v>
      </c>
      <c r="H27" s="10" t="s">
        <v>136</v>
      </c>
      <c r="I27" s="10">
        <v>1</v>
      </c>
      <c r="J27" s="15">
        <v>68</v>
      </c>
      <c r="K27" s="12">
        <v>0</v>
      </c>
      <c r="L27" s="13"/>
      <c r="M27" s="12">
        <v>35</v>
      </c>
      <c r="N27" s="13"/>
      <c r="O27" s="12">
        <f t="shared" si="1"/>
        <v>35</v>
      </c>
      <c r="P27" s="16" t="s">
        <v>17</v>
      </c>
      <c r="Q27" s="13" t="s">
        <v>52</v>
      </c>
      <c r="R27" s="13" t="s">
        <v>53</v>
      </c>
      <c r="S27" s="12"/>
      <c r="T27" s="17">
        <v>6</v>
      </c>
      <c r="U27" s="13"/>
      <c r="V27" s="13"/>
      <c r="W27" s="13" t="s">
        <v>274</v>
      </c>
      <c r="X27" s="19" t="s">
        <v>458</v>
      </c>
    </row>
    <row r="28" spans="1:24" ht="70" x14ac:dyDescent="0.6">
      <c r="A28" s="10" t="s">
        <v>317</v>
      </c>
      <c r="B28" s="11" t="s">
        <v>284</v>
      </c>
      <c r="C28" s="11">
        <v>1</v>
      </c>
      <c r="D28" s="12" t="s">
        <v>77</v>
      </c>
      <c r="E28" s="13" t="s">
        <v>55</v>
      </c>
      <c r="F28" s="14">
        <v>62.778333333333336</v>
      </c>
      <c r="G28" s="14">
        <v>18.049166666666668</v>
      </c>
      <c r="H28" s="10" t="s">
        <v>136</v>
      </c>
      <c r="I28" s="10">
        <v>1.2</v>
      </c>
      <c r="J28" s="15">
        <v>86</v>
      </c>
      <c r="K28" s="12">
        <v>0</v>
      </c>
      <c r="L28" s="13"/>
      <c r="M28" s="12">
        <v>28</v>
      </c>
      <c r="N28" s="13"/>
      <c r="O28" s="12">
        <f t="shared" si="1"/>
        <v>28</v>
      </c>
      <c r="P28" s="16" t="s">
        <v>17</v>
      </c>
      <c r="Q28" s="13" t="s">
        <v>52</v>
      </c>
      <c r="R28" s="13" t="s">
        <v>54</v>
      </c>
      <c r="S28" s="12"/>
      <c r="T28" s="17">
        <v>6</v>
      </c>
      <c r="U28" s="13"/>
      <c r="V28" s="12"/>
      <c r="W28" s="13" t="s">
        <v>274</v>
      </c>
      <c r="X28" s="19" t="s">
        <v>459</v>
      </c>
    </row>
    <row r="29" spans="1:24" ht="84" x14ac:dyDescent="0.6">
      <c r="A29" s="10" t="s">
        <v>317</v>
      </c>
      <c r="B29" s="11" t="s">
        <v>284</v>
      </c>
      <c r="C29" s="11">
        <v>1</v>
      </c>
      <c r="D29" s="12" t="s">
        <v>77</v>
      </c>
      <c r="E29" s="13" t="s">
        <v>66</v>
      </c>
      <c r="F29" s="14">
        <v>55.462833333333336</v>
      </c>
      <c r="G29" s="14">
        <v>15.492666666666667</v>
      </c>
      <c r="H29" s="10" t="s">
        <v>136</v>
      </c>
      <c r="I29" s="10">
        <v>70</v>
      </c>
      <c r="J29" s="15">
        <v>87</v>
      </c>
      <c r="K29" s="12">
        <v>4</v>
      </c>
      <c r="L29" s="13"/>
      <c r="M29" s="12">
        <v>27</v>
      </c>
      <c r="N29" s="13"/>
      <c r="O29" s="12">
        <f t="shared" si="1"/>
        <v>23</v>
      </c>
      <c r="P29" s="16" t="s">
        <v>17</v>
      </c>
      <c r="Q29" s="13" t="s">
        <v>67</v>
      </c>
      <c r="R29" s="13" t="s">
        <v>68</v>
      </c>
      <c r="S29" s="12"/>
      <c r="T29" s="17">
        <v>2</v>
      </c>
      <c r="U29" s="13">
        <v>1.2</v>
      </c>
      <c r="V29" s="12"/>
      <c r="W29" s="13" t="s">
        <v>304</v>
      </c>
      <c r="X29" s="19" t="s">
        <v>454</v>
      </c>
    </row>
    <row r="30" spans="1:24" ht="56" x14ac:dyDescent="0.6">
      <c r="A30" s="10" t="s">
        <v>317</v>
      </c>
      <c r="B30" s="11" t="s">
        <v>284</v>
      </c>
      <c r="C30" s="11">
        <v>1</v>
      </c>
      <c r="D30" s="12" t="s">
        <v>77</v>
      </c>
      <c r="E30" s="13" t="s">
        <v>63</v>
      </c>
      <c r="F30" s="14">
        <v>55.468166666666669</v>
      </c>
      <c r="G30" s="14">
        <v>15.477166666666667</v>
      </c>
      <c r="H30" s="10" t="s">
        <v>136</v>
      </c>
      <c r="I30" s="10">
        <v>73</v>
      </c>
      <c r="J30" s="15">
        <v>87</v>
      </c>
      <c r="K30" s="12">
        <v>0</v>
      </c>
      <c r="L30" s="13"/>
      <c r="M30" s="12">
        <v>48</v>
      </c>
      <c r="N30" s="13"/>
      <c r="O30" s="12">
        <f t="shared" si="1"/>
        <v>48</v>
      </c>
      <c r="P30" s="16" t="s">
        <v>17</v>
      </c>
      <c r="Q30" s="13" t="s">
        <v>64</v>
      </c>
      <c r="R30" s="13" t="s">
        <v>65</v>
      </c>
      <c r="S30" s="12"/>
      <c r="T30" s="17">
        <v>2</v>
      </c>
      <c r="U30" s="13">
        <v>0.43</v>
      </c>
      <c r="V30" s="12"/>
      <c r="W30" s="13" t="s">
        <v>304</v>
      </c>
      <c r="X30" s="19" t="s">
        <v>455</v>
      </c>
    </row>
    <row r="31" spans="1:24" ht="70" x14ac:dyDescent="0.6">
      <c r="A31" s="10" t="s">
        <v>317</v>
      </c>
      <c r="B31" s="11" t="s">
        <v>284</v>
      </c>
      <c r="C31" s="11">
        <v>1</v>
      </c>
      <c r="D31" s="12" t="s">
        <v>77</v>
      </c>
      <c r="E31" s="13" t="s">
        <v>57</v>
      </c>
      <c r="F31" s="14">
        <v>58.622333333333302</v>
      </c>
      <c r="G31" s="14">
        <v>18.254166666666666</v>
      </c>
      <c r="H31" s="10" t="s">
        <v>136</v>
      </c>
      <c r="I31" s="10">
        <v>28</v>
      </c>
      <c r="J31" s="15">
        <v>451</v>
      </c>
      <c r="K31" s="12">
        <v>0</v>
      </c>
      <c r="L31" s="13"/>
      <c r="M31" s="12">
        <v>100</v>
      </c>
      <c r="N31" s="13"/>
      <c r="O31" s="12">
        <v>100</v>
      </c>
      <c r="P31" s="16" t="s">
        <v>17</v>
      </c>
      <c r="Q31" s="13" t="s">
        <v>60</v>
      </c>
      <c r="R31" s="13" t="s">
        <v>61</v>
      </c>
      <c r="S31" s="12"/>
      <c r="T31" s="17">
        <v>1</v>
      </c>
      <c r="U31" s="13">
        <v>0.3</v>
      </c>
      <c r="V31" s="12"/>
      <c r="W31" s="13" t="s">
        <v>274</v>
      </c>
      <c r="X31" s="19" t="s">
        <v>452</v>
      </c>
    </row>
    <row r="32" spans="1:24" ht="28" x14ac:dyDescent="0.6">
      <c r="A32" s="12" t="s">
        <v>329</v>
      </c>
      <c r="B32" s="13" t="s">
        <v>295</v>
      </c>
      <c r="C32" s="11">
        <v>1</v>
      </c>
      <c r="D32" s="12"/>
      <c r="E32" s="13"/>
      <c r="F32" s="14">
        <v>-6.1056999999999997</v>
      </c>
      <c r="G32" s="14">
        <v>106.8749</v>
      </c>
      <c r="H32" s="10" t="s">
        <v>267</v>
      </c>
      <c r="I32" s="10"/>
      <c r="J32" s="15"/>
      <c r="K32" s="12"/>
      <c r="L32" s="13"/>
      <c r="M32" s="12"/>
      <c r="N32" s="13"/>
      <c r="O32" s="12"/>
      <c r="P32" s="16"/>
      <c r="Q32" s="13"/>
      <c r="R32" s="13"/>
      <c r="S32" s="12"/>
      <c r="T32" s="17"/>
      <c r="U32" s="13"/>
      <c r="V32" s="12"/>
      <c r="W32" s="13" t="s">
        <v>274</v>
      </c>
      <c r="X32" s="19" t="s">
        <v>438</v>
      </c>
    </row>
    <row r="33" spans="1:24" ht="28" x14ac:dyDescent="0.6">
      <c r="A33" s="12" t="s">
        <v>109</v>
      </c>
      <c r="B33" s="11" t="s">
        <v>284</v>
      </c>
      <c r="C33" s="11">
        <v>21</v>
      </c>
      <c r="D33" s="12"/>
      <c r="E33" s="13"/>
      <c r="F33" s="14">
        <v>70.211939000000001</v>
      </c>
      <c r="G33" s="14">
        <v>-135.06822500000001</v>
      </c>
      <c r="H33" s="10" t="s">
        <v>136</v>
      </c>
      <c r="I33" s="10">
        <v>100</v>
      </c>
      <c r="J33" s="15">
        <v>60</v>
      </c>
      <c r="K33" s="12">
        <v>3000</v>
      </c>
      <c r="L33" s="13" t="s">
        <v>370</v>
      </c>
      <c r="M33" s="12">
        <v>4000</v>
      </c>
      <c r="N33" s="13"/>
      <c r="O33" s="12">
        <v>1000</v>
      </c>
      <c r="P33" s="16"/>
      <c r="Q33" s="13" t="s">
        <v>110</v>
      </c>
      <c r="R33" s="13" t="s">
        <v>111</v>
      </c>
      <c r="S33" s="12"/>
      <c r="T33" s="23">
        <v>1</v>
      </c>
      <c r="U33" s="13">
        <v>0.01</v>
      </c>
      <c r="V33" s="12"/>
      <c r="W33" s="13" t="s">
        <v>304</v>
      </c>
      <c r="X33" s="19" t="s">
        <v>403</v>
      </c>
    </row>
    <row r="34" spans="1:24" ht="42" x14ac:dyDescent="0.6">
      <c r="A34" s="10" t="s">
        <v>339</v>
      </c>
      <c r="B34" s="11" t="s">
        <v>284</v>
      </c>
      <c r="C34" s="11">
        <v>1</v>
      </c>
      <c r="D34" s="10" t="s">
        <v>297</v>
      </c>
      <c r="E34" s="11">
        <v>1343</v>
      </c>
      <c r="F34" s="20">
        <v>57.556654999999999</v>
      </c>
      <c r="G34" s="20">
        <v>-175.81609800000001</v>
      </c>
      <c r="H34" s="10" t="s">
        <v>136</v>
      </c>
      <c r="I34" s="10">
        <v>720</v>
      </c>
      <c r="J34" s="21">
        <v>1956</v>
      </c>
      <c r="K34" s="10">
        <v>150</v>
      </c>
      <c r="L34" s="11"/>
      <c r="M34" s="10">
        <v>800</v>
      </c>
      <c r="N34" s="11"/>
      <c r="O34" s="10">
        <f>M34-K34</f>
        <v>650</v>
      </c>
      <c r="P34" s="22" t="s">
        <v>30</v>
      </c>
      <c r="Q34" s="11" t="s">
        <v>298</v>
      </c>
      <c r="R34" s="11" t="s">
        <v>98</v>
      </c>
      <c r="S34" s="10" t="s">
        <v>86</v>
      </c>
      <c r="T34" s="23">
        <v>31</v>
      </c>
      <c r="U34" s="11"/>
      <c r="V34" s="10"/>
      <c r="W34" s="11" t="s">
        <v>307</v>
      </c>
      <c r="X34" s="24" t="s">
        <v>414</v>
      </c>
    </row>
    <row r="35" spans="1:24" ht="28" x14ac:dyDescent="0.6">
      <c r="A35" s="12" t="s">
        <v>139</v>
      </c>
      <c r="B35" s="11" t="s">
        <v>284</v>
      </c>
      <c r="C35" s="11">
        <v>1</v>
      </c>
      <c r="D35" s="12"/>
      <c r="E35" s="13"/>
      <c r="F35" s="14">
        <v>44.270116999999999</v>
      </c>
      <c r="G35" s="14">
        <v>30.935213999999998</v>
      </c>
      <c r="H35" s="10" t="s">
        <v>136</v>
      </c>
      <c r="I35" s="10">
        <v>95</v>
      </c>
      <c r="J35" s="15">
        <v>350</v>
      </c>
      <c r="K35" s="12">
        <v>0</v>
      </c>
      <c r="L35" s="13"/>
      <c r="M35" s="12">
        <v>30</v>
      </c>
      <c r="N35" s="13"/>
      <c r="O35" s="12">
        <v>30</v>
      </c>
      <c r="P35" s="16" t="s">
        <v>17</v>
      </c>
      <c r="Q35" s="13" t="s">
        <v>85</v>
      </c>
      <c r="R35" s="13" t="s">
        <v>128</v>
      </c>
      <c r="S35" s="12" t="s">
        <v>101</v>
      </c>
      <c r="T35" s="23">
        <v>2</v>
      </c>
      <c r="U35" s="13">
        <v>1</v>
      </c>
      <c r="V35" s="12"/>
      <c r="W35" s="13" t="s">
        <v>304</v>
      </c>
      <c r="X35" s="19" t="s">
        <v>440</v>
      </c>
    </row>
    <row r="36" spans="1:24" ht="28" x14ac:dyDescent="0.6">
      <c r="A36" s="12" t="s">
        <v>250</v>
      </c>
      <c r="B36" s="13" t="s">
        <v>256</v>
      </c>
      <c r="C36" s="11">
        <v>1</v>
      </c>
      <c r="D36" s="12"/>
      <c r="E36" s="13"/>
      <c r="F36" s="14">
        <v>-33.799999999999997</v>
      </c>
      <c r="G36" s="14">
        <v>-52</v>
      </c>
      <c r="H36" s="10" t="s">
        <v>136</v>
      </c>
      <c r="I36" s="10">
        <v>180</v>
      </c>
      <c r="J36" s="15">
        <v>60</v>
      </c>
      <c r="K36" s="12"/>
      <c r="L36" s="13"/>
      <c r="M36" s="12"/>
      <c r="N36" s="13"/>
      <c r="O36" s="12"/>
      <c r="P36" s="16"/>
      <c r="Q36" s="13"/>
      <c r="R36" s="13" t="s">
        <v>95</v>
      </c>
      <c r="S36" s="12"/>
      <c r="T36" s="17"/>
      <c r="U36" s="13"/>
      <c r="V36" s="12"/>
      <c r="W36" s="13" t="s">
        <v>274</v>
      </c>
      <c r="X36" s="19" t="s">
        <v>390</v>
      </c>
    </row>
    <row r="37" spans="1:24" x14ac:dyDescent="0.6">
      <c r="A37" s="12" t="s">
        <v>112</v>
      </c>
      <c r="B37" s="11" t="s">
        <v>284</v>
      </c>
      <c r="C37" s="11">
        <v>30</v>
      </c>
      <c r="D37" s="12"/>
      <c r="E37" s="13"/>
      <c r="F37" s="14">
        <v>-34.833421999999999</v>
      </c>
      <c r="G37" s="14">
        <v>21.853408000000002</v>
      </c>
      <c r="H37" s="10" t="s">
        <v>136</v>
      </c>
      <c r="I37" s="10" t="s">
        <v>113</v>
      </c>
      <c r="J37" s="15">
        <v>120</v>
      </c>
      <c r="K37" s="12">
        <v>500</v>
      </c>
      <c r="L37" s="13"/>
      <c r="M37" s="12">
        <v>2500</v>
      </c>
      <c r="N37" s="13"/>
      <c r="O37" s="12">
        <v>2000</v>
      </c>
      <c r="P37" s="16"/>
      <c r="Q37" s="13" t="s">
        <v>25</v>
      </c>
      <c r="R37" s="13" t="s">
        <v>114</v>
      </c>
      <c r="S37" s="12"/>
      <c r="T37" s="23">
        <v>2</v>
      </c>
      <c r="U37" s="12"/>
      <c r="V37" s="12"/>
      <c r="W37" s="13" t="s">
        <v>304</v>
      </c>
      <c r="X37" s="19" t="s">
        <v>397</v>
      </c>
    </row>
    <row r="38" spans="1:24" ht="28" x14ac:dyDescent="0.6">
      <c r="A38" s="12" t="s">
        <v>330</v>
      </c>
      <c r="B38" s="13" t="s">
        <v>295</v>
      </c>
      <c r="C38" s="11">
        <v>1</v>
      </c>
      <c r="D38" s="26"/>
      <c r="E38" s="13"/>
      <c r="F38" s="14">
        <v>-33.322800000000001</v>
      </c>
      <c r="G38" s="14">
        <v>115.6392</v>
      </c>
      <c r="H38" s="10" t="s">
        <v>136</v>
      </c>
      <c r="I38" s="10"/>
      <c r="J38" s="15"/>
      <c r="K38" s="12"/>
      <c r="L38" s="13"/>
      <c r="M38" s="12"/>
      <c r="N38" s="13"/>
      <c r="O38" s="12"/>
      <c r="P38" s="16"/>
      <c r="Q38" s="13"/>
      <c r="R38" s="13"/>
      <c r="S38" s="12"/>
      <c r="T38" s="17"/>
      <c r="U38" s="13"/>
      <c r="V38" s="12"/>
      <c r="W38" s="13" t="s">
        <v>274</v>
      </c>
      <c r="X38" s="19" t="s">
        <v>417</v>
      </c>
    </row>
    <row r="39" spans="1:24" x14ac:dyDescent="0.6">
      <c r="A39" s="12" t="s">
        <v>331</v>
      </c>
      <c r="B39" s="13" t="s">
        <v>256</v>
      </c>
      <c r="C39" s="11">
        <v>1</v>
      </c>
      <c r="D39" s="26"/>
      <c r="E39" s="13"/>
      <c r="F39" s="27">
        <v>71.835599999999999</v>
      </c>
      <c r="G39" s="27">
        <v>-74.004499999999993</v>
      </c>
      <c r="H39" s="10" t="s">
        <v>136</v>
      </c>
      <c r="I39" s="10">
        <v>3</v>
      </c>
      <c r="J39" s="15">
        <v>47</v>
      </c>
      <c r="K39" s="12"/>
      <c r="L39" s="13"/>
      <c r="M39" s="12"/>
      <c r="N39" s="13"/>
      <c r="O39" s="12"/>
      <c r="P39" s="16"/>
      <c r="Q39" s="13"/>
      <c r="R39" s="13" t="s">
        <v>95</v>
      </c>
      <c r="S39" s="12"/>
      <c r="T39" s="17"/>
      <c r="U39" s="13"/>
      <c r="V39" s="12"/>
      <c r="W39" s="13" t="s">
        <v>274</v>
      </c>
      <c r="X39" s="19" t="s">
        <v>410</v>
      </c>
    </row>
    <row r="40" spans="1:24" x14ac:dyDescent="0.6">
      <c r="A40" s="12" t="s">
        <v>355</v>
      </c>
      <c r="B40" s="11" t="s">
        <v>284</v>
      </c>
      <c r="C40" s="11">
        <v>1</v>
      </c>
      <c r="D40" s="12" t="s">
        <v>156</v>
      </c>
      <c r="E40" s="13">
        <v>889</v>
      </c>
      <c r="F40" s="14">
        <v>48.699300000000001</v>
      </c>
      <c r="G40" s="14">
        <v>-126.8683</v>
      </c>
      <c r="H40" s="10" t="s">
        <v>267</v>
      </c>
      <c r="I40" s="10">
        <v>80</v>
      </c>
      <c r="J40" s="15">
        <v>1311</v>
      </c>
      <c r="K40" s="12">
        <v>26</v>
      </c>
      <c r="L40" s="13"/>
      <c r="M40" s="12">
        <v>315</v>
      </c>
      <c r="N40" s="13"/>
      <c r="O40" s="12">
        <f>M40-K40</f>
        <v>289</v>
      </c>
      <c r="P40" s="16" t="s">
        <v>17</v>
      </c>
      <c r="Q40" s="13" t="s">
        <v>157</v>
      </c>
      <c r="R40" s="13" t="s">
        <v>158</v>
      </c>
      <c r="S40" s="12" t="s">
        <v>16</v>
      </c>
      <c r="T40" s="17">
        <v>19</v>
      </c>
      <c r="U40" s="13">
        <v>0.05</v>
      </c>
      <c r="V40" s="12"/>
      <c r="W40" s="13" t="s">
        <v>386</v>
      </c>
      <c r="X40" s="19" t="s">
        <v>470</v>
      </c>
    </row>
    <row r="41" spans="1:24" ht="28" x14ac:dyDescent="0.6">
      <c r="A41" s="12" t="s">
        <v>355</v>
      </c>
      <c r="B41" s="11" t="s">
        <v>284</v>
      </c>
      <c r="C41" s="11">
        <v>1</v>
      </c>
      <c r="D41" s="10" t="s">
        <v>191</v>
      </c>
      <c r="E41" s="11">
        <v>645</v>
      </c>
      <c r="F41" s="20">
        <v>70.457999999999998</v>
      </c>
      <c r="G41" s="20">
        <v>-64.655000000000001</v>
      </c>
      <c r="H41" s="10" t="s">
        <v>136</v>
      </c>
      <c r="I41" s="10">
        <v>114</v>
      </c>
      <c r="J41" s="21">
        <v>2008</v>
      </c>
      <c r="K41" s="10">
        <v>35</v>
      </c>
      <c r="L41" s="11" t="s">
        <v>155</v>
      </c>
      <c r="M41" s="10">
        <v>1143</v>
      </c>
      <c r="N41" s="11"/>
      <c r="O41" s="10">
        <f>M41-K41</f>
        <v>1108</v>
      </c>
      <c r="P41" s="22" t="s">
        <v>30</v>
      </c>
      <c r="Q41" s="11" t="s">
        <v>106</v>
      </c>
      <c r="R41" s="11" t="s">
        <v>158</v>
      </c>
      <c r="S41" s="10" t="s">
        <v>192</v>
      </c>
      <c r="T41" s="23">
        <v>28</v>
      </c>
      <c r="U41" s="11"/>
      <c r="V41" s="10"/>
      <c r="W41" s="11" t="s">
        <v>299</v>
      </c>
      <c r="X41" s="24" t="s">
        <v>450</v>
      </c>
    </row>
    <row r="42" spans="1:24" ht="140" x14ac:dyDescent="0.6">
      <c r="A42" s="12" t="s">
        <v>262</v>
      </c>
      <c r="B42" s="13" t="s">
        <v>289</v>
      </c>
      <c r="C42" s="11">
        <v>1</v>
      </c>
      <c r="D42" s="26"/>
      <c r="E42" s="13"/>
      <c r="F42" s="14">
        <v>71</v>
      </c>
      <c r="G42" s="14">
        <v>-135</v>
      </c>
      <c r="H42" s="10" t="s">
        <v>199</v>
      </c>
      <c r="I42" s="10">
        <v>150</v>
      </c>
      <c r="J42" s="15">
        <v>1000</v>
      </c>
      <c r="K42" s="12"/>
      <c r="L42" s="13"/>
      <c r="M42" s="12"/>
      <c r="N42" s="13"/>
      <c r="O42" s="12"/>
      <c r="P42" s="16"/>
      <c r="Q42" s="13" t="s">
        <v>263</v>
      </c>
      <c r="R42" s="13" t="s">
        <v>95</v>
      </c>
      <c r="S42" s="12"/>
      <c r="T42" s="17"/>
      <c r="U42" s="13"/>
      <c r="V42" s="12"/>
      <c r="W42" s="13" t="s">
        <v>303</v>
      </c>
      <c r="X42" s="19" t="s">
        <v>407</v>
      </c>
    </row>
    <row r="43" spans="1:24" ht="42" x14ac:dyDescent="0.6">
      <c r="A43" s="10" t="s">
        <v>314</v>
      </c>
      <c r="B43" s="11" t="s">
        <v>284</v>
      </c>
      <c r="C43" s="11">
        <v>1</v>
      </c>
      <c r="D43" s="12" t="s">
        <v>10</v>
      </c>
      <c r="E43" s="13">
        <v>1353</v>
      </c>
      <c r="F43" s="14">
        <v>-44.768500000000003</v>
      </c>
      <c r="G43" s="14">
        <v>171.67400000000001</v>
      </c>
      <c r="H43" s="10" t="s">
        <v>136</v>
      </c>
      <c r="I43" s="10">
        <v>42</v>
      </c>
      <c r="J43" s="15">
        <v>84</v>
      </c>
      <c r="K43" s="12">
        <v>15</v>
      </c>
      <c r="L43" s="13" t="s">
        <v>161</v>
      </c>
      <c r="M43" s="12">
        <v>180</v>
      </c>
      <c r="N43" s="13"/>
      <c r="O43" s="12">
        <f>M43-K43</f>
        <v>165</v>
      </c>
      <c r="P43" s="16" t="s">
        <v>17</v>
      </c>
      <c r="Q43" s="13" t="s">
        <v>4</v>
      </c>
      <c r="R43" s="13" t="s">
        <v>378</v>
      </c>
      <c r="S43" s="12" t="s">
        <v>5</v>
      </c>
      <c r="T43" s="17">
        <v>24</v>
      </c>
      <c r="U43" s="13">
        <v>0.02</v>
      </c>
      <c r="V43" s="12">
        <v>8.3000000000000001E-3</v>
      </c>
      <c r="W43" s="13" t="s">
        <v>304</v>
      </c>
      <c r="X43" s="19" t="s">
        <v>474</v>
      </c>
    </row>
    <row r="44" spans="1:24" ht="28" x14ac:dyDescent="0.6">
      <c r="A44" s="10" t="s">
        <v>314</v>
      </c>
      <c r="B44" s="11" t="s">
        <v>258</v>
      </c>
      <c r="C44" s="11">
        <v>1</v>
      </c>
      <c r="D44" s="10"/>
      <c r="E44" s="11"/>
      <c r="F44" s="20">
        <v>-44.4893</v>
      </c>
      <c r="G44" s="20">
        <v>171.8528</v>
      </c>
      <c r="H44" s="10" t="s">
        <v>136</v>
      </c>
      <c r="I44" s="10">
        <v>60</v>
      </c>
      <c r="J44" s="21">
        <v>110</v>
      </c>
      <c r="K44" s="10">
        <v>20</v>
      </c>
      <c r="L44" s="11" t="s">
        <v>154</v>
      </c>
      <c r="M44" s="10">
        <v>270</v>
      </c>
      <c r="N44" s="11"/>
      <c r="O44" s="10">
        <f>M44-K44</f>
        <v>250</v>
      </c>
      <c r="P44" s="22" t="s">
        <v>42</v>
      </c>
      <c r="Q44" s="11" t="s">
        <v>519</v>
      </c>
      <c r="R44" s="11" t="s">
        <v>520</v>
      </c>
      <c r="S44" s="10"/>
      <c r="T44" s="23"/>
      <c r="U44" s="10"/>
      <c r="V44" s="10"/>
      <c r="W44" s="11" t="s">
        <v>304</v>
      </c>
      <c r="X44" s="24" t="s">
        <v>521</v>
      </c>
    </row>
    <row r="45" spans="1:24" x14ac:dyDescent="0.6">
      <c r="A45" s="10" t="s">
        <v>314</v>
      </c>
      <c r="B45" s="11" t="s">
        <v>284</v>
      </c>
      <c r="C45" s="11">
        <v>1</v>
      </c>
      <c r="D45" s="10" t="s">
        <v>10</v>
      </c>
      <c r="E45" s="11" t="s">
        <v>226</v>
      </c>
      <c r="F45" s="20">
        <v>-44.937399999999997</v>
      </c>
      <c r="G45" s="20">
        <v>172.02269200000001</v>
      </c>
      <c r="H45" s="10" t="s">
        <v>136</v>
      </c>
      <c r="I45" s="10">
        <v>83</v>
      </c>
      <c r="J45" s="21">
        <v>348</v>
      </c>
      <c r="K45" s="10">
        <v>10</v>
      </c>
      <c r="L45" s="11"/>
      <c r="M45" s="10">
        <v>100</v>
      </c>
      <c r="N45" s="11"/>
      <c r="O45" s="10">
        <f>M45-K45</f>
        <v>90</v>
      </c>
      <c r="P45" s="22" t="s">
        <v>30</v>
      </c>
      <c r="Q45" s="11" t="s">
        <v>227</v>
      </c>
      <c r="R45" s="11" t="s">
        <v>158</v>
      </c>
      <c r="S45" s="25" t="s">
        <v>5</v>
      </c>
      <c r="T45" s="23">
        <v>29</v>
      </c>
      <c r="U45" s="11">
        <v>0.14000000000000001</v>
      </c>
      <c r="V45" s="11"/>
      <c r="W45" s="11" t="s">
        <v>304</v>
      </c>
      <c r="X45" s="24" t="s">
        <v>483</v>
      </c>
    </row>
    <row r="46" spans="1:24" ht="28" x14ac:dyDescent="0.6">
      <c r="A46" s="12" t="s">
        <v>314</v>
      </c>
      <c r="B46" s="11" t="s">
        <v>284</v>
      </c>
      <c r="C46" s="11">
        <v>1</v>
      </c>
      <c r="D46" s="10" t="s">
        <v>225</v>
      </c>
      <c r="E46" s="11">
        <v>1119</v>
      </c>
      <c r="F46" s="20">
        <v>-44.755499999999998</v>
      </c>
      <c r="G46" s="20">
        <v>172.39330000000001</v>
      </c>
      <c r="H46" s="10" t="s">
        <v>136</v>
      </c>
      <c r="I46" s="10">
        <v>93</v>
      </c>
      <c r="J46" s="21">
        <v>397</v>
      </c>
      <c r="K46" s="10">
        <v>10</v>
      </c>
      <c r="L46" s="11"/>
      <c r="M46" s="10">
        <v>480</v>
      </c>
      <c r="N46" s="11"/>
      <c r="O46" s="10">
        <f>M46-K46</f>
        <v>470</v>
      </c>
      <c r="P46" s="22" t="s">
        <v>17</v>
      </c>
      <c r="Q46" s="11" t="s">
        <v>223</v>
      </c>
      <c r="R46" s="11" t="s">
        <v>158</v>
      </c>
      <c r="S46" s="25" t="s">
        <v>23</v>
      </c>
      <c r="T46" s="23">
        <v>31</v>
      </c>
      <c r="U46" s="11">
        <v>0.03</v>
      </c>
      <c r="V46" s="11">
        <v>3.0000000000000001E-3</v>
      </c>
      <c r="W46" s="11" t="s">
        <v>304</v>
      </c>
      <c r="X46" s="24" t="s">
        <v>499</v>
      </c>
    </row>
    <row r="47" spans="1:24" ht="28" x14ac:dyDescent="0.6">
      <c r="A47" s="12" t="s">
        <v>332</v>
      </c>
      <c r="B47" s="13" t="s">
        <v>295</v>
      </c>
      <c r="C47" s="11">
        <v>1</v>
      </c>
      <c r="D47" s="26"/>
      <c r="E47" s="13"/>
      <c r="F47" s="14">
        <v>-24.888100000000001</v>
      </c>
      <c r="G47" s="14">
        <v>113.66119999999999</v>
      </c>
      <c r="H47" s="10" t="s">
        <v>136</v>
      </c>
      <c r="I47" s="10"/>
      <c r="J47" s="15"/>
      <c r="K47" s="12"/>
      <c r="L47" s="13"/>
      <c r="M47" s="12"/>
      <c r="N47" s="13"/>
      <c r="O47" s="12"/>
      <c r="P47" s="16"/>
      <c r="Q47" s="13"/>
      <c r="R47" s="13"/>
      <c r="S47" s="12"/>
      <c r="T47" s="17"/>
      <c r="U47" s="13"/>
      <c r="V47" s="12"/>
      <c r="W47" s="13" t="s">
        <v>274</v>
      </c>
      <c r="X47" s="19" t="s">
        <v>417</v>
      </c>
    </row>
    <row r="48" spans="1:24" s="30" customFormat="1" x14ac:dyDescent="0.6">
      <c r="A48" s="31" t="s">
        <v>528</v>
      </c>
      <c r="B48" s="31" t="s">
        <v>284</v>
      </c>
      <c r="C48" s="31">
        <v>1</v>
      </c>
      <c r="D48" s="31" t="s">
        <v>156</v>
      </c>
      <c r="E48" s="31">
        <v>889</v>
      </c>
      <c r="F48" s="31">
        <v>48.747799999999998</v>
      </c>
      <c r="G48" s="31">
        <v>-126.874</v>
      </c>
      <c r="H48" s="31" t="s">
        <v>267</v>
      </c>
      <c r="I48" s="31">
        <v>80</v>
      </c>
      <c r="J48" s="31">
        <v>1311</v>
      </c>
      <c r="K48" s="31">
        <v>0</v>
      </c>
      <c r="L48" s="31"/>
      <c r="M48" s="31">
        <v>350</v>
      </c>
      <c r="N48" s="31"/>
      <c r="O48" s="31">
        <v>350</v>
      </c>
      <c r="P48" s="31">
        <v>1</v>
      </c>
      <c r="Q48" s="31" t="s">
        <v>161</v>
      </c>
      <c r="R48" s="31" t="s">
        <v>529</v>
      </c>
      <c r="S48" s="31" t="s">
        <v>103</v>
      </c>
      <c r="T48" s="31">
        <v>19</v>
      </c>
      <c r="U48" s="31">
        <v>0.03</v>
      </c>
      <c r="V48" s="31"/>
      <c r="W48" s="11" t="s">
        <v>273</v>
      </c>
      <c r="X48" s="33" t="s">
        <v>530</v>
      </c>
    </row>
    <row r="49" spans="1:24" x14ac:dyDescent="0.6">
      <c r="A49" s="12" t="s">
        <v>362</v>
      </c>
      <c r="B49" s="11" t="s">
        <v>284</v>
      </c>
      <c r="C49" s="11">
        <v>1</v>
      </c>
      <c r="D49" s="10" t="s">
        <v>225</v>
      </c>
      <c r="E49" s="11">
        <v>1125</v>
      </c>
      <c r="F49" s="20">
        <v>-42.549900000000001</v>
      </c>
      <c r="G49" s="20">
        <v>178.16550000000001</v>
      </c>
      <c r="H49" s="10" t="s">
        <v>267</v>
      </c>
      <c r="I49" s="10">
        <v>400</v>
      </c>
      <c r="J49" s="21">
        <v>209</v>
      </c>
      <c r="K49" s="10">
        <v>100</v>
      </c>
      <c r="L49" s="11"/>
      <c r="M49" s="10">
        <v>550</v>
      </c>
      <c r="N49" s="11"/>
      <c r="O49" s="10">
        <f>M49-K49</f>
        <v>450</v>
      </c>
      <c r="P49" s="22" t="s">
        <v>30</v>
      </c>
      <c r="Q49" s="11" t="s">
        <v>228</v>
      </c>
      <c r="R49" s="11" t="s">
        <v>229</v>
      </c>
      <c r="S49" s="25"/>
      <c r="T49" s="23">
        <v>31.5</v>
      </c>
      <c r="U49" s="11">
        <v>0.02</v>
      </c>
      <c r="V49" s="11"/>
      <c r="W49" s="11" t="s">
        <v>299</v>
      </c>
      <c r="X49" s="24" t="s">
        <v>503</v>
      </c>
    </row>
    <row r="50" spans="1:24" ht="28" x14ac:dyDescent="0.6">
      <c r="A50" s="12" t="s">
        <v>357</v>
      </c>
      <c r="B50" s="11" t="s">
        <v>284</v>
      </c>
      <c r="C50" s="11">
        <v>1</v>
      </c>
      <c r="D50" s="10" t="s">
        <v>171</v>
      </c>
      <c r="E50" s="11">
        <v>860</v>
      </c>
      <c r="F50" s="20">
        <v>-45.886000000000003</v>
      </c>
      <c r="G50" s="20">
        <v>-75.751400000000004</v>
      </c>
      <c r="H50" s="10" t="s">
        <v>267</v>
      </c>
      <c r="I50" s="10">
        <v>51</v>
      </c>
      <c r="J50" s="21">
        <v>2147</v>
      </c>
      <c r="K50" s="10">
        <v>100</v>
      </c>
      <c r="L50" s="11"/>
      <c r="M50" s="10">
        <v>600</v>
      </c>
      <c r="N50" s="11"/>
      <c r="O50" s="10">
        <f>M50-K50</f>
        <v>500</v>
      </c>
      <c r="P50" s="22" t="s">
        <v>42</v>
      </c>
      <c r="Q50" s="11" t="s">
        <v>174</v>
      </c>
      <c r="R50" s="11" t="s">
        <v>173</v>
      </c>
      <c r="S50" s="10" t="s">
        <v>40</v>
      </c>
      <c r="T50" s="23">
        <v>29</v>
      </c>
      <c r="U50" s="10"/>
      <c r="V50" s="10"/>
      <c r="W50" s="11" t="s">
        <v>307</v>
      </c>
      <c r="X50" s="24" t="s">
        <v>395</v>
      </c>
    </row>
    <row r="51" spans="1:24" x14ac:dyDescent="0.6">
      <c r="A51" s="12" t="s">
        <v>357</v>
      </c>
      <c r="B51" s="11" t="s">
        <v>284</v>
      </c>
      <c r="C51" s="11">
        <v>1</v>
      </c>
      <c r="D51" s="10" t="s">
        <v>171</v>
      </c>
      <c r="E51" s="11">
        <v>859</v>
      </c>
      <c r="F51" s="20">
        <v>-45.896000000000001</v>
      </c>
      <c r="G51" s="20">
        <v>-75.852800000000002</v>
      </c>
      <c r="H51" s="10" t="s">
        <v>267</v>
      </c>
      <c r="I51" s="10">
        <v>60</v>
      </c>
      <c r="J51" s="21">
        <v>2741</v>
      </c>
      <c r="K51" s="10">
        <v>40</v>
      </c>
      <c r="L51" s="11"/>
      <c r="M51" s="10">
        <v>80</v>
      </c>
      <c r="N51" s="11"/>
      <c r="O51" s="10">
        <f>M51-K51</f>
        <v>40</v>
      </c>
      <c r="P51" s="22" t="s">
        <v>17</v>
      </c>
      <c r="Q51" s="11" t="s">
        <v>161</v>
      </c>
      <c r="R51" s="11" t="s">
        <v>173</v>
      </c>
      <c r="S51" s="10" t="s">
        <v>172</v>
      </c>
      <c r="T51" s="23">
        <v>26</v>
      </c>
      <c r="U51" s="10"/>
      <c r="V51" s="10"/>
      <c r="W51" s="11" t="s">
        <v>273</v>
      </c>
      <c r="X51" s="24" t="s">
        <v>477</v>
      </c>
    </row>
    <row r="52" spans="1:24" ht="28" x14ac:dyDescent="0.6">
      <c r="A52" s="10" t="s">
        <v>316</v>
      </c>
      <c r="B52" s="11" t="s">
        <v>284</v>
      </c>
      <c r="C52" s="11">
        <v>1</v>
      </c>
      <c r="D52" s="12" t="s">
        <v>87</v>
      </c>
      <c r="E52" s="13">
        <v>1380</v>
      </c>
      <c r="F52" s="14">
        <v>8.6</v>
      </c>
      <c r="G52" s="14">
        <v>-84.073183333333333</v>
      </c>
      <c r="H52" s="10" t="s">
        <v>267</v>
      </c>
      <c r="I52" s="10">
        <v>136</v>
      </c>
      <c r="J52" s="15">
        <v>502</v>
      </c>
      <c r="K52" s="12">
        <v>0</v>
      </c>
      <c r="L52" s="13"/>
      <c r="M52" s="12">
        <v>580</v>
      </c>
      <c r="N52" s="13"/>
      <c r="O52" s="12">
        <f>M52-K52</f>
        <v>580</v>
      </c>
      <c r="P52" s="16" t="s">
        <v>17</v>
      </c>
      <c r="Q52" s="13" t="s">
        <v>90</v>
      </c>
      <c r="R52" s="13" t="s">
        <v>92</v>
      </c>
      <c r="S52" s="12" t="s">
        <v>89</v>
      </c>
      <c r="T52" s="17">
        <v>18</v>
      </c>
      <c r="U52" s="13">
        <v>0.03</v>
      </c>
      <c r="V52" s="12"/>
      <c r="W52" s="13" t="s">
        <v>273</v>
      </c>
      <c r="X52" s="19" t="s">
        <v>469</v>
      </c>
    </row>
    <row r="53" spans="1:24" ht="42" x14ac:dyDescent="0.6">
      <c r="A53" s="10" t="s">
        <v>316</v>
      </c>
      <c r="B53" s="11" t="s">
        <v>284</v>
      </c>
      <c r="C53" s="11">
        <v>1</v>
      </c>
      <c r="D53" s="12" t="s">
        <v>87</v>
      </c>
      <c r="E53" s="13">
        <v>1413</v>
      </c>
      <c r="F53" s="14">
        <v>8.7409999999999997</v>
      </c>
      <c r="G53" s="14">
        <v>-84.113500000000002</v>
      </c>
      <c r="H53" s="10" t="s">
        <v>267</v>
      </c>
      <c r="I53" s="10">
        <v>121</v>
      </c>
      <c r="J53" s="15">
        <v>540</v>
      </c>
      <c r="K53" s="12">
        <v>0</v>
      </c>
      <c r="L53" s="13"/>
      <c r="M53" s="12">
        <v>580</v>
      </c>
      <c r="N53" s="13"/>
      <c r="O53" s="12">
        <f>M53-K53</f>
        <v>580</v>
      </c>
      <c r="P53" s="16" t="s">
        <v>17</v>
      </c>
      <c r="Q53" s="13" t="s">
        <v>88</v>
      </c>
      <c r="R53" s="13" t="s">
        <v>91</v>
      </c>
      <c r="S53" s="12" t="s">
        <v>89</v>
      </c>
      <c r="T53" s="17">
        <v>30</v>
      </c>
      <c r="U53" s="13">
        <v>1.4E-2</v>
      </c>
      <c r="V53" s="12"/>
      <c r="W53" s="13" t="s">
        <v>274</v>
      </c>
      <c r="X53" s="19" t="s">
        <v>487</v>
      </c>
    </row>
    <row r="54" spans="1:24" ht="28" x14ac:dyDescent="0.6">
      <c r="A54" s="12" t="s">
        <v>290</v>
      </c>
      <c r="B54" s="13" t="s">
        <v>295</v>
      </c>
      <c r="C54" s="11">
        <v>1</v>
      </c>
      <c r="D54" s="26"/>
      <c r="E54" s="13"/>
      <c r="F54" s="14">
        <v>55.8718</v>
      </c>
      <c r="G54" s="14">
        <v>8.1658200000000001</v>
      </c>
      <c r="H54" s="10" t="s">
        <v>136</v>
      </c>
      <c r="I54" s="10"/>
      <c r="J54" s="15"/>
      <c r="K54" s="12"/>
      <c r="L54" s="13"/>
      <c r="M54" s="12"/>
      <c r="N54" s="13"/>
      <c r="O54" s="12"/>
      <c r="P54" s="16"/>
      <c r="Q54" s="13"/>
      <c r="R54" s="13"/>
      <c r="S54" s="12"/>
      <c r="T54" s="17"/>
      <c r="U54" s="13"/>
      <c r="V54" s="12"/>
      <c r="W54" s="13" t="s">
        <v>274</v>
      </c>
      <c r="X54" s="19" t="s">
        <v>412</v>
      </c>
    </row>
    <row r="55" spans="1:24" ht="28" x14ac:dyDescent="0.6">
      <c r="A55" s="12" t="s">
        <v>290</v>
      </c>
      <c r="B55" s="13" t="s">
        <v>295</v>
      </c>
      <c r="C55" s="11">
        <v>1</v>
      </c>
      <c r="D55" s="26"/>
      <c r="E55" s="13"/>
      <c r="F55" s="14">
        <v>56.003300000000003</v>
      </c>
      <c r="G55" s="14">
        <v>8.2091999999999992</v>
      </c>
      <c r="H55" s="10" t="s">
        <v>136</v>
      </c>
      <c r="I55" s="10"/>
      <c r="J55" s="15"/>
      <c r="K55" s="12"/>
      <c r="L55" s="13"/>
      <c r="M55" s="12"/>
      <c r="N55" s="13"/>
      <c r="O55" s="12"/>
      <c r="P55" s="16"/>
      <c r="Q55" s="13"/>
      <c r="R55" s="13"/>
      <c r="S55" s="12"/>
      <c r="T55" s="17"/>
      <c r="U55" s="13"/>
      <c r="V55" s="12"/>
      <c r="W55" s="13" t="s">
        <v>274</v>
      </c>
      <c r="X55" s="19" t="s">
        <v>417</v>
      </c>
    </row>
    <row r="56" spans="1:24" x14ac:dyDescent="0.6">
      <c r="A56" s="12" t="s">
        <v>137</v>
      </c>
      <c r="B56" s="11" t="s">
        <v>284</v>
      </c>
      <c r="C56" s="11">
        <v>2</v>
      </c>
      <c r="D56" s="26"/>
      <c r="E56" s="13"/>
      <c r="F56" s="14">
        <v>30.013883</v>
      </c>
      <c r="G56" s="14">
        <v>122.213583</v>
      </c>
      <c r="H56" s="10" t="s">
        <v>267</v>
      </c>
      <c r="I56" s="10">
        <v>100</v>
      </c>
      <c r="J56" s="15">
        <v>15</v>
      </c>
      <c r="K56" s="12">
        <v>200</v>
      </c>
      <c r="L56" s="13"/>
      <c r="M56" s="12"/>
      <c r="N56" s="13"/>
      <c r="O56" s="12"/>
      <c r="P56" s="16"/>
      <c r="Q56" s="13" t="s">
        <v>293</v>
      </c>
      <c r="R56" s="13" t="s">
        <v>95</v>
      </c>
      <c r="S56" s="12"/>
      <c r="T56" s="23">
        <v>1</v>
      </c>
      <c r="U56" s="13"/>
      <c r="V56" s="12"/>
      <c r="W56" s="13" t="s">
        <v>304</v>
      </c>
      <c r="X56" s="19" t="s">
        <v>449</v>
      </c>
    </row>
    <row r="57" spans="1:24" x14ac:dyDescent="0.6">
      <c r="A57" s="12" t="s">
        <v>326</v>
      </c>
      <c r="B57" s="11" t="s">
        <v>284</v>
      </c>
      <c r="C57" s="11">
        <v>1</v>
      </c>
      <c r="D57" s="12" t="s">
        <v>117</v>
      </c>
      <c r="E57" s="13">
        <v>6005</v>
      </c>
      <c r="F57" s="14">
        <v>33.251666666666665</v>
      </c>
      <c r="G57" s="14">
        <v>-78.734666666666669</v>
      </c>
      <c r="H57" s="10" t="s">
        <v>136</v>
      </c>
      <c r="I57" s="10">
        <v>40</v>
      </c>
      <c r="J57" s="15">
        <v>18</v>
      </c>
      <c r="K57" s="12">
        <v>47</v>
      </c>
      <c r="L57" s="13"/>
      <c r="M57" s="12"/>
      <c r="N57" s="13"/>
      <c r="O57" s="12"/>
      <c r="P57" s="16"/>
      <c r="Q57" s="13" t="s">
        <v>85</v>
      </c>
      <c r="R57" s="13" t="s">
        <v>95</v>
      </c>
      <c r="S57" s="12"/>
      <c r="T57" s="23">
        <f>14.6*1.80655</f>
        <v>26.375630000000001</v>
      </c>
      <c r="U57" s="13"/>
      <c r="V57" s="12"/>
      <c r="W57" s="13" t="s">
        <v>274</v>
      </c>
      <c r="X57" s="19" t="s">
        <v>409</v>
      </c>
    </row>
    <row r="58" spans="1:24" ht="28" x14ac:dyDescent="0.6">
      <c r="A58" s="12" t="s">
        <v>326</v>
      </c>
      <c r="B58" s="11" t="s">
        <v>284</v>
      </c>
      <c r="C58" s="11">
        <v>1</v>
      </c>
      <c r="D58" s="12" t="s">
        <v>117</v>
      </c>
      <c r="E58" s="13">
        <v>6008</v>
      </c>
      <c r="F58" s="14">
        <v>38.403500000000001</v>
      </c>
      <c r="G58" s="14">
        <v>-74.897166666666664</v>
      </c>
      <c r="H58" s="10" t="s">
        <v>136</v>
      </c>
      <c r="I58" s="10">
        <v>14</v>
      </c>
      <c r="J58" s="15">
        <v>20</v>
      </c>
      <c r="K58" s="12">
        <v>60</v>
      </c>
      <c r="L58" s="13"/>
      <c r="M58" s="12"/>
      <c r="N58" s="13"/>
      <c r="O58" s="12"/>
      <c r="P58" s="16"/>
      <c r="Q58" s="13" t="s">
        <v>119</v>
      </c>
      <c r="R58" s="13" t="s">
        <v>95</v>
      </c>
      <c r="S58" s="12"/>
      <c r="T58" s="23">
        <f>0.2*1.80655</f>
        <v>0.36131000000000002</v>
      </c>
      <c r="U58" s="13"/>
      <c r="V58" s="12"/>
      <c r="W58" s="13" t="s">
        <v>274</v>
      </c>
      <c r="X58" s="19" t="s">
        <v>409</v>
      </c>
    </row>
    <row r="59" spans="1:24" x14ac:dyDescent="0.6">
      <c r="A59" s="12" t="s">
        <v>326</v>
      </c>
      <c r="B59" s="11" t="s">
        <v>284</v>
      </c>
      <c r="C59" s="11">
        <v>1</v>
      </c>
      <c r="D59" s="12" t="s">
        <v>117</v>
      </c>
      <c r="E59" s="13">
        <v>6011</v>
      </c>
      <c r="F59" s="14">
        <v>39.725000000000001</v>
      </c>
      <c r="G59" s="14">
        <v>-73.976666666666674</v>
      </c>
      <c r="H59" s="10" t="s">
        <v>136</v>
      </c>
      <c r="I59" s="10">
        <v>12</v>
      </c>
      <c r="J59" s="15">
        <v>22</v>
      </c>
      <c r="K59" s="12">
        <f>93-22</f>
        <v>71</v>
      </c>
      <c r="L59" s="13"/>
      <c r="M59" s="12"/>
      <c r="N59" s="13"/>
      <c r="O59" s="12">
        <v>200</v>
      </c>
      <c r="P59" s="16"/>
      <c r="Q59" s="13" t="s">
        <v>85</v>
      </c>
      <c r="R59" s="13" t="s">
        <v>95</v>
      </c>
      <c r="S59" s="12"/>
      <c r="T59" s="23">
        <f>0.8*1.80655</f>
        <v>1.4452400000000001</v>
      </c>
      <c r="U59" s="13"/>
      <c r="V59" s="12"/>
      <c r="W59" s="13" t="s">
        <v>274</v>
      </c>
      <c r="X59" s="19" t="s">
        <v>409</v>
      </c>
    </row>
    <row r="60" spans="1:24" x14ac:dyDescent="0.6">
      <c r="A60" s="12" t="s">
        <v>326</v>
      </c>
      <c r="B60" s="11" t="s">
        <v>284</v>
      </c>
      <c r="C60" s="11">
        <v>1</v>
      </c>
      <c r="D60" s="12" t="s">
        <v>117</v>
      </c>
      <c r="E60" s="13">
        <v>6002</v>
      </c>
      <c r="F60" s="14">
        <v>31.142833333333332</v>
      </c>
      <c r="G60" s="14">
        <v>-80.517499999999998</v>
      </c>
      <c r="H60" s="10" t="s">
        <v>136</v>
      </c>
      <c r="I60" s="10">
        <v>75</v>
      </c>
      <c r="J60" s="15">
        <v>32</v>
      </c>
      <c r="K60" s="12">
        <f>82-32</f>
        <v>50</v>
      </c>
      <c r="L60" s="13"/>
      <c r="M60" s="12"/>
      <c r="N60" s="13"/>
      <c r="O60" s="12"/>
      <c r="P60" s="16"/>
      <c r="Q60" s="13" t="s">
        <v>121</v>
      </c>
      <c r="R60" s="13" t="s">
        <v>95</v>
      </c>
      <c r="S60" s="12"/>
      <c r="T60" s="23">
        <f>17.6*1.80655</f>
        <v>31.795280000000005</v>
      </c>
      <c r="U60" s="13"/>
      <c r="V60" s="12"/>
      <c r="W60" s="13" t="s">
        <v>274</v>
      </c>
      <c r="X60" s="19" t="s">
        <v>409</v>
      </c>
    </row>
    <row r="61" spans="1:24" x14ac:dyDescent="0.6">
      <c r="A61" s="12" t="s">
        <v>326</v>
      </c>
      <c r="B61" s="11" t="s">
        <v>284</v>
      </c>
      <c r="C61" s="11">
        <v>1</v>
      </c>
      <c r="D61" s="12" t="s">
        <v>117</v>
      </c>
      <c r="E61" s="13">
        <v>6020</v>
      </c>
      <c r="F61" s="14">
        <v>39.423499999999997</v>
      </c>
      <c r="G61" s="14">
        <v>-73.593833333333336</v>
      </c>
      <c r="H61" s="10" t="s">
        <v>136</v>
      </c>
      <c r="I61" s="10">
        <v>55</v>
      </c>
      <c r="J61" s="15">
        <v>39</v>
      </c>
      <c r="K61" s="12">
        <f>83-39</f>
        <v>44</v>
      </c>
      <c r="L61" s="13"/>
      <c r="M61" s="12"/>
      <c r="N61" s="13"/>
      <c r="O61" s="12">
        <v>75</v>
      </c>
      <c r="P61" s="16"/>
      <c r="Q61" s="13" t="s">
        <v>85</v>
      </c>
      <c r="R61" s="13" t="s">
        <v>95</v>
      </c>
      <c r="S61" s="12"/>
      <c r="T61" s="23">
        <f>4*1.80655</f>
        <v>7.2262000000000004</v>
      </c>
      <c r="U61" s="13"/>
      <c r="V61" s="12"/>
      <c r="W61" s="13" t="s">
        <v>274</v>
      </c>
      <c r="X61" s="19" t="s">
        <v>409</v>
      </c>
    </row>
    <row r="62" spans="1:24" ht="28" x14ac:dyDescent="0.6">
      <c r="A62" s="12" t="s">
        <v>326</v>
      </c>
      <c r="B62" s="11" t="s">
        <v>284</v>
      </c>
      <c r="C62" s="11">
        <v>1</v>
      </c>
      <c r="D62" s="12" t="s">
        <v>117</v>
      </c>
      <c r="E62" s="13">
        <v>6018</v>
      </c>
      <c r="F62" s="14">
        <v>40.931666666666665</v>
      </c>
      <c r="G62" s="14">
        <v>-68.302333333333337</v>
      </c>
      <c r="H62" s="10" t="s">
        <v>136</v>
      </c>
      <c r="I62" s="10">
        <v>157</v>
      </c>
      <c r="J62" s="15">
        <v>46</v>
      </c>
      <c r="K62" s="12">
        <f>95-46</f>
        <v>49</v>
      </c>
      <c r="L62" s="13"/>
      <c r="M62" s="12"/>
      <c r="N62" s="13"/>
      <c r="O62" s="12"/>
      <c r="P62" s="16"/>
      <c r="Q62" s="13" t="s">
        <v>119</v>
      </c>
      <c r="R62" s="13" t="s">
        <v>95</v>
      </c>
      <c r="S62" s="12"/>
      <c r="T62" s="23">
        <f>17.8*1.80655</f>
        <v>32.156590000000001</v>
      </c>
      <c r="U62" s="13"/>
      <c r="V62" s="12"/>
      <c r="W62" s="13" t="s">
        <v>274</v>
      </c>
      <c r="X62" s="19" t="s">
        <v>409</v>
      </c>
    </row>
    <row r="63" spans="1:24" x14ac:dyDescent="0.6">
      <c r="A63" s="12" t="s">
        <v>326</v>
      </c>
      <c r="B63" s="11" t="s">
        <v>284</v>
      </c>
      <c r="C63" s="11">
        <v>1</v>
      </c>
      <c r="D63" s="12" t="s">
        <v>117</v>
      </c>
      <c r="E63" s="13">
        <v>6009</v>
      </c>
      <c r="F63" s="14">
        <v>38.854500000000002</v>
      </c>
      <c r="G63" s="14">
        <v>-73.591166666666666</v>
      </c>
      <c r="H63" s="10" t="s">
        <v>136</v>
      </c>
      <c r="I63" s="10">
        <v>90</v>
      </c>
      <c r="J63" s="15">
        <v>58</v>
      </c>
      <c r="K63" s="12">
        <f>138-58</f>
        <v>80</v>
      </c>
      <c r="L63" s="13"/>
      <c r="M63" s="12"/>
      <c r="N63" s="13"/>
      <c r="O63" s="12"/>
      <c r="P63" s="16"/>
      <c r="Q63" s="13" t="s">
        <v>85</v>
      </c>
      <c r="R63" s="13" t="s">
        <v>95</v>
      </c>
      <c r="S63" s="12"/>
      <c r="T63" s="23">
        <f>3.2*1.80655</f>
        <v>5.7809600000000003</v>
      </c>
      <c r="U63" s="13"/>
      <c r="V63" s="12"/>
      <c r="W63" s="13" t="s">
        <v>274</v>
      </c>
      <c r="X63" s="19" t="s">
        <v>409</v>
      </c>
    </row>
    <row r="64" spans="1:24" x14ac:dyDescent="0.6">
      <c r="A64" s="12" t="s">
        <v>326</v>
      </c>
      <c r="B64" s="11" t="s">
        <v>284</v>
      </c>
      <c r="C64" s="11">
        <v>1</v>
      </c>
      <c r="D64" s="12" t="s">
        <v>117</v>
      </c>
      <c r="E64" s="13">
        <v>6016</v>
      </c>
      <c r="F64" s="14">
        <v>41.158333333333331</v>
      </c>
      <c r="G64" s="14">
        <v>-68.697166666666661</v>
      </c>
      <c r="H64" s="10" t="s">
        <v>136</v>
      </c>
      <c r="I64" s="10">
        <v>119</v>
      </c>
      <c r="J64" s="15">
        <v>66</v>
      </c>
      <c r="K64" s="12">
        <f>135-66</f>
        <v>69</v>
      </c>
      <c r="L64" s="13"/>
      <c r="M64" s="12"/>
      <c r="N64" s="13"/>
      <c r="O64" s="12"/>
      <c r="P64" s="16"/>
      <c r="Q64" s="13" t="s">
        <v>118</v>
      </c>
      <c r="R64" s="13" t="s">
        <v>95</v>
      </c>
      <c r="S64" s="12"/>
      <c r="T64" s="23">
        <f>18*1.80655</f>
        <v>32.517900000000004</v>
      </c>
      <c r="U64" s="13"/>
      <c r="V64" s="12"/>
      <c r="W64" s="13" t="s">
        <v>274</v>
      </c>
      <c r="X64" s="19" t="s">
        <v>409</v>
      </c>
    </row>
    <row r="65" spans="1:24" ht="28" x14ac:dyDescent="0.6">
      <c r="A65" s="12" t="s">
        <v>326</v>
      </c>
      <c r="B65" s="11" t="s">
        <v>284</v>
      </c>
      <c r="C65" s="11">
        <v>1</v>
      </c>
      <c r="D65" s="12" t="s">
        <v>117</v>
      </c>
      <c r="E65" s="13">
        <v>6014</v>
      </c>
      <c r="F65" s="14">
        <v>40.805500000000002</v>
      </c>
      <c r="G65" s="14">
        <v>-67.894000000000005</v>
      </c>
      <c r="H65" s="10" t="s">
        <v>136</v>
      </c>
      <c r="I65" s="10">
        <v>195</v>
      </c>
      <c r="J65" s="15">
        <v>70</v>
      </c>
      <c r="K65" s="12">
        <v>26</v>
      </c>
      <c r="L65" s="13"/>
      <c r="M65" s="12"/>
      <c r="N65" s="13"/>
      <c r="O65" s="12"/>
      <c r="P65" s="16"/>
      <c r="Q65" s="13" t="s">
        <v>119</v>
      </c>
      <c r="R65" s="13" t="s">
        <v>95</v>
      </c>
      <c r="S65" s="12"/>
      <c r="T65" s="23">
        <f>18*1.80655</f>
        <v>32.517900000000004</v>
      </c>
      <c r="U65" s="13"/>
      <c r="V65" s="12"/>
      <c r="W65" s="13" t="s">
        <v>274</v>
      </c>
      <c r="X65" s="19" t="s">
        <v>409</v>
      </c>
    </row>
    <row r="66" spans="1:24" ht="28" x14ac:dyDescent="0.6">
      <c r="A66" s="12" t="s">
        <v>326</v>
      </c>
      <c r="B66" s="11" t="s">
        <v>284</v>
      </c>
      <c r="C66" s="11">
        <v>1</v>
      </c>
      <c r="D66" s="12" t="s">
        <v>117</v>
      </c>
      <c r="E66" s="13">
        <v>6010</v>
      </c>
      <c r="F66" s="14">
        <v>39.061666666666667</v>
      </c>
      <c r="G66" s="14">
        <v>-73.098333333333329</v>
      </c>
      <c r="H66" s="10" t="s">
        <v>136</v>
      </c>
      <c r="I66" s="10">
        <v>112</v>
      </c>
      <c r="J66" s="15">
        <v>76</v>
      </c>
      <c r="K66" s="12">
        <f>292-76</f>
        <v>216</v>
      </c>
      <c r="L66" s="13"/>
      <c r="M66" s="12"/>
      <c r="N66" s="13"/>
      <c r="O66" s="12">
        <v>300</v>
      </c>
      <c r="P66" s="16"/>
      <c r="Q66" s="13" t="s">
        <v>122</v>
      </c>
      <c r="R66" s="13" t="s">
        <v>95</v>
      </c>
      <c r="S66" s="12"/>
      <c r="T66" s="23">
        <f>13.2*1.80655</f>
        <v>23.84646</v>
      </c>
      <c r="U66" s="13"/>
      <c r="V66" s="12"/>
      <c r="W66" s="13" t="s">
        <v>274</v>
      </c>
      <c r="X66" s="19" t="s">
        <v>409</v>
      </c>
    </row>
    <row r="67" spans="1:24" ht="28" x14ac:dyDescent="0.6">
      <c r="A67" s="12" t="s">
        <v>326</v>
      </c>
      <c r="B67" s="11" t="s">
        <v>284</v>
      </c>
      <c r="C67" s="11">
        <v>1</v>
      </c>
      <c r="D67" s="12" t="s">
        <v>117</v>
      </c>
      <c r="E67" s="13">
        <v>6007</v>
      </c>
      <c r="F67" s="14">
        <v>37.299833333333297</v>
      </c>
      <c r="G67" s="14">
        <v>-74.652666666666661</v>
      </c>
      <c r="H67" s="10" t="s">
        <v>136</v>
      </c>
      <c r="I67" s="10">
        <v>89</v>
      </c>
      <c r="J67" s="15">
        <v>85</v>
      </c>
      <c r="K67" s="12">
        <f>130-85</f>
        <v>45</v>
      </c>
      <c r="L67" s="13"/>
      <c r="M67" s="12"/>
      <c r="N67" s="13"/>
      <c r="O67" s="12"/>
      <c r="P67" s="16"/>
      <c r="Q67" s="13" t="s">
        <v>52</v>
      </c>
      <c r="R67" s="13" t="s">
        <v>95</v>
      </c>
      <c r="S67" s="12"/>
      <c r="T67" s="23">
        <f>14.1*1.80655</f>
        <v>25.472355</v>
      </c>
      <c r="U67" s="13"/>
      <c r="V67" s="12"/>
      <c r="W67" s="13" t="s">
        <v>274</v>
      </c>
      <c r="X67" s="19" t="s">
        <v>409</v>
      </c>
    </row>
    <row r="68" spans="1:24" x14ac:dyDescent="0.6">
      <c r="A68" s="12" t="s">
        <v>326</v>
      </c>
      <c r="B68" s="11" t="s">
        <v>284</v>
      </c>
      <c r="C68" s="11">
        <v>1</v>
      </c>
      <c r="D68" s="12" t="s">
        <v>117</v>
      </c>
      <c r="E68" s="13">
        <v>6019</v>
      </c>
      <c r="F68" s="14">
        <v>42.621166666666667</v>
      </c>
      <c r="G68" s="14">
        <v>-68.273166666666668</v>
      </c>
      <c r="H68" s="10" t="s">
        <v>136</v>
      </c>
      <c r="I68" s="10">
        <v>192</v>
      </c>
      <c r="J68" s="15">
        <v>173</v>
      </c>
      <c r="K68" s="12">
        <f>245-173</f>
        <v>72</v>
      </c>
      <c r="L68" s="13"/>
      <c r="M68" s="12"/>
      <c r="N68" s="13"/>
      <c r="O68" s="12"/>
      <c r="P68" s="16"/>
      <c r="Q68" s="13" t="s">
        <v>115</v>
      </c>
      <c r="R68" s="13" t="s">
        <v>95</v>
      </c>
      <c r="S68" s="12"/>
      <c r="T68" s="23">
        <f>15.7*1.80655</f>
        <v>28.362835</v>
      </c>
      <c r="U68" s="13"/>
      <c r="V68" s="12"/>
      <c r="W68" s="13" t="s">
        <v>274</v>
      </c>
      <c r="X68" s="19" t="s">
        <v>409</v>
      </c>
    </row>
    <row r="69" spans="1:24" ht="28" x14ac:dyDescent="0.6">
      <c r="A69" s="12" t="s">
        <v>326</v>
      </c>
      <c r="B69" s="11" t="s">
        <v>284</v>
      </c>
      <c r="C69" s="11">
        <v>1</v>
      </c>
      <c r="D69" s="12" t="s">
        <v>117</v>
      </c>
      <c r="E69" s="13">
        <v>6015</v>
      </c>
      <c r="F69" s="14">
        <v>40.385166666666663</v>
      </c>
      <c r="G69" s="14">
        <v>-67.597499999999997</v>
      </c>
      <c r="H69" s="10" t="s">
        <v>136</v>
      </c>
      <c r="I69" s="10">
        <v>242</v>
      </c>
      <c r="J69" s="15">
        <v>209</v>
      </c>
      <c r="K69" s="12">
        <f>244-209</f>
        <v>35</v>
      </c>
      <c r="L69" s="13"/>
      <c r="M69" s="12"/>
      <c r="N69" s="13"/>
      <c r="O69" s="12"/>
      <c r="P69" s="16"/>
      <c r="Q69" s="13" t="s">
        <v>120</v>
      </c>
      <c r="R69" s="13" t="s">
        <v>95</v>
      </c>
      <c r="S69" s="12"/>
      <c r="T69" s="23">
        <f>17.4*1.80655</f>
        <v>31.433969999999999</v>
      </c>
      <c r="U69" s="13"/>
      <c r="V69" s="12"/>
      <c r="W69" s="13" t="s">
        <v>274</v>
      </c>
      <c r="X69" s="19" t="s">
        <v>409</v>
      </c>
    </row>
    <row r="70" spans="1:24" x14ac:dyDescent="0.6">
      <c r="A70" s="12" t="s">
        <v>326</v>
      </c>
      <c r="B70" s="11" t="s">
        <v>284</v>
      </c>
      <c r="C70" s="11">
        <v>1</v>
      </c>
      <c r="D70" s="12" t="s">
        <v>117</v>
      </c>
      <c r="E70" s="13">
        <v>6017</v>
      </c>
      <c r="F70" s="14">
        <v>42.174166666666665</v>
      </c>
      <c r="G70" s="14">
        <v>-67.958500000000001</v>
      </c>
      <c r="H70" s="10" t="s">
        <v>136</v>
      </c>
      <c r="I70" s="10">
        <v>242</v>
      </c>
      <c r="J70" s="15">
        <v>238</v>
      </c>
      <c r="K70" s="12">
        <f>320-238</f>
        <v>82</v>
      </c>
      <c r="L70" s="13"/>
      <c r="M70" s="12"/>
      <c r="N70" s="13"/>
      <c r="O70" s="12"/>
      <c r="P70" s="16"/>
      <c r="Q70" s="13" t="s">
        <v>118</v>
      </c>
      <c r="R70" s="13" t="s">
        <v>95</v>
      </c>
      <c r="S70" s="12"/>
      <c r="T70" s="23">
        <f>12.4*1.80655</f>
        <v>22.401220000000002</v>
      </c>
      <c r="U70" s="13"/>
      <c r="V70" s="12"/>
      <c r="W70" s="13" t="s">
        <v>274</v>
      </c>
      <c r="X70" s="19" t="s">
        <v>409</v>
      </c>
    </row>
    <row r="71" spans="1:24" ht="28" x14ac:dyDescent="0.6">
      <c r="A71" s="12" t="s">
        <v>326</v>
      </c>
      <c r="B71" s="11" t="s">
        <v>284</v>
      </c>
      <c r="C71" s="11">
        <v>1</v>
      </c>
      <c r="D71" s="12" t="s">
        <v>117</v>
      </c>
      <c r="E71" s="13">
        <v>6013</v>
      </c>
      <c r="F71" s="14">
        <v>40.084000000000003</v>
      </c>
      <c r="G71" s="14">
        <v>-68.868833333333328</v>
      </c>
      <c r="H71" s="10" t="s">
        <v>136</v>
      </c>
      <c r="I71" s="10">
        <v>210</v>
      </c>
      <c r="J71" s="15">
        <v>238</v>
      </c>
      <c r="K71" s="12">
        <f>264-238</f>
        <v>26</v>
      </c>
      <c r="L71" s="13"/>
      <c r="M71" s="12"/>
      <c r="N71" s="13"/>
      <c r="O71" s="12"/>
      <c r="P71" s="16"/>
      <c r="Q71" s="13" t="s">
        <v>119</v>
      </c>
      <c r="R71" s="13" t="s">
        <v>95</v>
      </c>
      <c r="S71" s="12"/>
      <c r="T71" s="23">
        <v>33</v>
      </c>
      <c r="U71" s="13"/>
      <c r="V71" s="12"/>
      <c r="W71" s="13" t="s">
        <v>274</v>
      </c>
      <c r="X71" s="19" t="s">
        <v>409</v>
      </c>
    </row>
    <row r="72" spans="1:24" x14ac:dyDescent="0.6">
      <c r="A72" s="12" t="s">
        <v>326</v>
      </c>
      <c r="B72" s="11" t="s">
        <v>284</v>
      </c>
      <c r="C72" s="11">
        <v>1</v>
      </c>
      <c r="D72" s="12" t="s">
        <v>117</v>
      </c>
      <c r="E72" s="13">
        <v>6012</v>
      </c>
      <c r="F72" s="14">
        <v>39.99283333333333</v>
      </c>
      <c r="G72" s="14">
        <v>-71.334833333333336</v>
      </c>
      <c r="H72" s="10" t="s">
        <v>136</v>
      </c>
      <c r="I72" s="10">
        <v>124</v>
      </c>
      <c r="J72" s="15">
        <v>262</v>
      </c>
      <c r="K72" s="12">
        <f>425-262</f>
        <v>163</v>
      </c>
      <c r="L72" s="13"/>
      <c r="M72" s="12"/>
      <c r="N72" s="13"/>
      <c r="O72" s="12"/>
      <c r="P72" s="16"/>
      <c r="Q72" s="13" t="s">
        <v>121</v>
      </c>
      <c r="R72" s="13" t="s">
        <v>95</v>
      </c>
      <c r="S72" s="12"/>
      <c r="T72" s="23">
        <v>33</v>
      </c>
      <c r="U72" s="13"/>
      <c r="V72" s="12"/>
      <c r="W72" s="13" t="s">
        <v>274</v>
      </c>
      <c r="X72" s="19" t="s">
        <v>409</v>
      </c>
    </row>
    <row r="73" spans="1:24" x14ac:dyDescent="0.6">
      <c r="A73" s="12" t="s">
        <v>326</v>
      </c>
      <c r="B73" s="11" t="s">
        <v>284</v>
      </c>
      <c r="C73" s="11">
        <v>1</v>
      </c>
      <c r="D73" s="12" t="s">
        <v>117</v>
      </c>
      <c r="E73" s="13">
        <v>6021</v>
      </c>
      <c r="F73" s="14">
        <v>38.965333333333334</v>
      </c>
      <c r="G73" s="14">
        <v>-72.819999999999993</v>
      </c>
      <c r="H73" s="10" t="s">
        <v>136</v>
      </c>
      <c r="I73" s="10">
        <v>140</v>
      </c>
      <c r="J73" s="15">
        <v>301</v>
      </c>
      <c r="K73" s="12">
        <v>4</v>
      </c>
      <c r="L73" s="13"/>
      <c r="M73" s="12"/>
      <c r="N73" s="13"/>
      <c r="O73" s="12">
        <v>275</v>
      </c>
      <c r="P73" s="16"/>
      <c r="Q73" s="13" t="s">
        <v>85</v>
      </c>
      <c r="R73" s="13" t="s">
        <v>95</v>
      </c>
      <c r="S73" s="12"/>
      <c r="T73" s="23">
        <v>33</v>
      </c>
      <c r="U73" s="13"/>
      <c r="V73" s="12"/>
      <c r="W73" s="13" t="s">
        <v>274</v>
      </c>
      <c r="X73" s="19" t="s">
        <v>409</v>
      </c>
    </row>
    <row r="74" spans="1:24" ht="28" x14ac:dyDescent="0.6">
      <c r="A74" s="12" t="s">
        <v>291</v>
      </c>
      <c r="B74" s="13" t="s">
        <v>295</v>
      </c>
      <c r="C74" s="11">
        <v>1</v>
      </c>
      <c r="D74" s="28"/>
      <c r="E74" s="13"/>
      <c r="F74" s="14">
        <v>50.803199999999997</v>
      </c>
      <c r="G74" s="14">
        <v>-0.13059999999999999</v>
      </c>
      <c r="H74" s="10" t="s">
        <v>136</v>
      </c>
      <c r="I74" s="10"/>
      <c r="J74" s="15"/>
      <c r="K74" s="12"/>
      <c r="L74" s="13"/>
      <c r="M74" s="12"/>
      <c r="N74" s="13"/>
      <c r="O74" s="12"/>
      <c r="P74" s="16"/>
      <c r="Q74" s="13"/>
      <c r="R74" s="13"/>
      <c r="S74" s="12"/>
      <c r="T74" s="17"/>
      <c r="U74" s="13"/>
      <c r="V74" s="12"/>
      <c r="W74" s="13" t="s">
        <v>274</v>
      </c>
      <c r="X74" s="19" t="s">
        <v>401</v>
      </c>
    </row>
    <row r="75" spans="1:24" ht="28" x14ac:dyDescent="0.6">
      <c r="A75" s="12" t="s">
        <v>333</v>
      </c>
      <c r="B75" s="13" t="s">
        <v>256</v>
      </c>
      <c r="C75" s="11">
        <v>1</v>
      </c>
      <c r="D75" s="12"/>
      <c r="E75" s="13"/>
      <c r="F75" s="14">
        <v>29.900500000000001</v>
      </c>
      <c r="G75" s="14">
        <v>-84.492199999999997</v>
      </c>
      <c r="H75" s="10" t="s">
        <v>136</v>
      </c>
      <c r="I75" s="10">
        <v>1</v>
      </c>
      <c r="J75" s="15">
        <v>6</v>
      </c>
      <c r="K75" s="12"/>
      <c r="L75" s="13"/>
      <c r="M75" s="12"/>
      <c r="N75" s="13"/>
      <c r="O75" s="12"/>
      <c r="P75" s="16"/>
      <c r="Q75" s="13" t="s">
        <v>247</v>
      </c>
      <c r="R75" s="13" t="s">
        <v>95</v>
      </c>
      <c r="S75" s="12"/>
      <c r="T75" s="17"/>
      <c r="U75" s="13"/>
      <c r="V75" s="12"/>
      <c r="W75" s="13" t="s">
        <v>274</v>
      </c>
      <c r="X75" s="19" t="s">
        <v>522</v>
      </c>
    </row>
    <row r="76" spans="1:24" x14ac:dyDescent="0.6">
      <c r="A76" s="12" t="s">
        <v>333</v>
      </c>
      <c r="B76" s="13" t="s">
        <v>256</v>
      </c>
      <c r="C76" s="11">
        <v>1</v>
      </c>
      <c r="D76" s="12"/>
      <c r="E76" s="13"/>
      <c r="F76" s="14">
        <v>29.770700000000001</v>
      </c>
      <c r="G76" s="14">
        <v>-81.253699999999995</v>
      </c>
      <c r="H76" s="10" t="s">
        <v>136</v>
      </c>
      <c r="I76" s="10">
        <v>4</v>
      </c>
      <c r="J76" s="15">
        <v>15</v>
      </c>
      <c r="K76" s="12"/>
      <c r="L76" s="13"/>
      <c r="M76" s="12"/>
      <c r="N76" s="13"/>
      <c r="O76" s="12"/>
      <c r="P76" s="16"/>
      <c r="Q76" s="13"/>
      <c r="R76" s="13" t="s">
        <v>95</v>
      </c>
      <c r="S76" s="12"/>
      <c r="T76" s="17"/>
      <c r="U76" s="13"/>
      <c r="V76" s="12"/>
      <c r="W76" s="13" t="s">
        <v>274</v>
      </c>
      <c r="X76" s="19" t="s">
        <v>394</v>
      </c>
    </row>
    <row r="77" spans="1:24" x14ac:dyDescent="0.6">
      <c r="A77" s="12" t="s">
        <v>333</v>
      </c>
      <c r="B77" s="13" t="s">
        <v>256</v>
      </c>
      <c r="C77" s="11">
        <v>1</v>
      </c>
      <c r="D77" s="26"/>
      <c r="E77" s="13"/>
      <c r="F77" s="14">
        <v>29.8</v>
      </c>
      <c r="G77" s="14">
        <v>-81.208299999999994</v>
      </c>
      <c r="H77" s="10" t="s">
        <v>136</v>
      </c>
      <c r="I77" s="10">
        <v>4</v>
      </c>
      <c r="J77" s="15">
        <v>18</v>
      </c>
      <c r="K77" s="12"/>
      <c r="L77" s="13"/>
      <c r="M77" s="12"/>
      <c r="N77" s="13"/>
      <c r="O77" s="12"/>
      <c r="P77" s="16"/>
      <c r="Q77" s="13" t="s">
        <v>115</v>
      </c>
      <c r="R77" s="13" t="s">
        <v>95</v>
      </c>
      <c r="S77" s="12"/>
      <c r="T77" s="17">
        <v>6</v>
      </c>
      <c r="U77" s="13"/>
      <c r="V77" s="12"/>
      <c r="W77" s="13" t="s">
        <v>274</v>
      </c>
      <c r="X77" s="19" t="s">
        <v>441</v>
      </c>
    </row>
    <row r="78" spans="1:24" x14ac:dyDescent="0.6">
      <c r="A78" s="12" t="s">
        <v>333</v>
      </c>
      <c r="B78" s="13" t="s">
        <v>256</v>
      </c>
      <c r="C78" s="11">
        <v>1</v>
      </c>
      <c r="D78" s="26"/>
      <c r="E78" s="13"/>
      <c r="F78" s="14">
        <v>30.363600000000002</v>
      </c>
      <c r="G78" s="14">
        <v>-81.281800000000004</v>
      </c>
      <c r="H78" s="10" t="s">
        <v>136</v>
      </c>
      <c r="I78" s="10">
        <v>37</v>
      </c>
      <c r="J78" s="15">
        <v>20</v>
      </c>
      <c r="K78" s="12">
        <v>130</v>
      </c>
      <c r="L78" s="13"/>
      <c r="M78" s="12">
        <v>260</v>
      </c>
      <c r="N78" s="13"/>
      <c r="O78" s="12">
        <f>M78-K78</f>
        <v>130</v>
      </c>
      <c r="P78" s="16"/>
      <c r="Q78" s="13"/>
      <c r="R78" s="13" t="s">
        <v>95</v>
      </c>
      <c r="S78" s="12"/>
      <c r="T78" s="17"/>
      <c r="U78" s="13"/>
      <c r="V78" s="12"/>
      <c r="W78" s="13" t="s">
        <v>274</v>
      </c>
      <c r="X78" s="19" t="s">
        <v>399</v>
      </c>
    </row>
    <row r="79" spans="1:24" x14ac:dyDescent="0.6">
      <c r="A79" s="12" t="s">
        <v>333</v>
      </c>
      <c r="B79" s="13" t="s">
        <v>284</v>
      </c>
      <c r="C79" s="11">
        <v>1</v>
      </c>
      <c r="D79" s="12"/>
      <c r="E79" s="13" t="s">
        <v>248</v>
      </c>
      <c r="F79" s="14">
        <v>30.599399999999999</v>
      </c>
      <c r="G79" s="14">
        <v>-80.990899999999996</v>
      </c>
      <c r="H79" s="10" t="s">
        <v>136</v>
      </c>
      <c r="I79" s="10">
        <v>32</v>
      </c>
      <c r="J79" s="15">
        <v>23</v>
      </c>
      <c r="K79" s="12"/>
      <c r="L79" s="13"/>
      <c r="M79" s="12">
        <v>274</v>
      </c>
      <c r="N79" s="13"/>
      <c r="O79" s="12"/>
      <c r="P79" s="16"/>
      <c r="Q79" s="13" t="s">
        <v>115</v>
      </c>
      <c r="R79" s="13" t="s">
        <v>95</v>
      </c>
      <c r="S79" s="12"/>
      <c r="T79" s="23">
        <v>25</v>
      </c>
      <c r="U79" s="13"/>
      <c r="V79" s="12"/>
      <c r="W79" s="13" t="s">
        <v>304</v>
      </c>
      <c r="X79" s="19" t="s">
        <v>416</v>
      </c>
    </row>
    <row r="80" spans="1:24" ht="28" x14ac:dyDescent="0.6">
      <c r="A80" s="12" t="s">
        <v>333</v>
      </c>
      <c r="B80" s="13" t="s">
        <v>284</v>
      </c>
      <c r="C80" s="11">
        <v>1</v>
      </c>
      <c r="D80" s="12"/>
      <c r="E80" s="13" t="s">
        <v>249</v>
      </c>
      <c r="F80" s="14">
        <v>30.5867</v>
      </c>
      <c r="G80" s="14">
        <v>-80.488399999999999</v>
      </c>
      <c r="H80" s="10" t="s">
        <v>136</v>
      </c>
      <c r="I80" s="10">
        <v>88</v>
      </c>
      <c r="J80" s="15">
        <v>33</v>
      </c>
      <c r="K80" s="12"/>
      <c r="L80" s="13"/>
      <c r="M80" s="12">
        <v>320</v>
      </c>
      <c r="N80" s="13"/>
      <c r="O80" s="12"/>
      <c r="P80" s="16"/>
      <c r="Q80" s="13" t="s">
        <v>115</v>
      </c>
      <c r="R80" s="13" t="s">
        <v>95</v>
      </c>
      <c r="S80" s="12"/>
      <c r="T80" s="23">
        <v>25</v>
      </c>
      <c r="U80" s="13"/>
      <c r="V80" s="12"/>
      <c r="W80" s="13" t="s">
        <v>304</v>
      </c>
      <c r="X80" s="19" t="s">
        <v>416</v>
      </c>
    </row>
    <row r="81" spans="1:24" x14ac:dyDescent="0.6">
      <c r="A81" s="12" t="s">
        <v>333</v>
      </c>
      <c r="B81" s="11" t="s">
        <v>284</v>
      </c>
      <c r="C81" s="11">
        <v>3</v>
      </c>
      <c r="D81" s="12"/>
      <c r="E81" s="13"/>
      <c r="F81" s="14">
        <v>30.655121999999999</v>
      </c>
      <c r="G81" s="14">
        <v>-80.884660999999994</v>
      </c>
      <c r="H81" s="10" t="s">
        <v>136</v>
      </c>
      <c r="I81" s="10">
        <v>100</v>
      </c>
      <c r="J81" s="15">
        <v>100</v>
      </c>
      <c r="K81" s="12">
        <v>200</v>
      </c>
      <c r="L81" s="13"/>
      <c r="M81" s="12">
        <v>335</v>
      </c>
      <c r="N81" s="13"/>
      <c r="O81" s="12">
        <v>135</v>
      </c>
      <c r="P81" s="16"/>
      <c r="Q81" s="13" t="s">
        <v>115</v>
      </c>
      <c r="R81" s="13" t="s">
        <v>95</v>
      </c>
      <c r="S81" s="12"/>
      <c r="T81" s="23">
        <v>13</v>
      </c>
      <c r="U81" s="13"/>
      <c r="V81" s="12"/>
      <c r="W81" s="13" t="s">
        <v>274</v>
      </c>
      <c r="X81" s="19" t="s">
        <v>416</v>
      </c>
    </row>
    <row r="82" spans="1:24" ht="140" x14ac:dyDescent="0.6">
      <c r="A82" s="10" t="s">
        <v>334</v>
      </c>
      <c r="B82" s="13" t="s">
        <v>284</v>
      </c>
      <c r="C82" s="11">
        <v>1</v>
      </c>
      <c r="D82" s="12"/>
      <c r="E82" s="11" t="s">
        <v>244</v>
      </c>
      <c r="F82" s="14">
        <v>-38.052100000000003</v>
      </c>
      <c r="G82" s="14">
        <v>140.27109999999999</v>
      </c>
      <c r="H82" s="10" t="s">
        <v>136</v>
      </c>
      <c r="I82" s="10">
        <v>40</v>
      </c>
      <c r="J82" s="15">
        <v>300</v>
      </c>
      <c r="K82" s="12">
        <v>50</v>
      </c>
      <c r="L82" s="13"/>
      <c r="M82" s="12">
        <v>300</v>
      </c>
      <c r="N82" s="13"/>
      <c r="O82" s="12">
        <v>250</v>
      </c>
      <c r="P82" s="16" t="s">
        <v>17</v>
      </c>
      <c r="Q82" s="13" t="s">
        <v>286</v>
      </c>
      <c r="R82" s="13" t="s">
        <v>95</v>
      </c>
      <c r="S82" s="12"/>
      <c r="T82" s="17">
        <v>2.2000000000000002</v>
      </c>
      <c r="U82" s="13"/>
      <c r="V82" s="12"/>
      <c r="W82" s="13" t="s">
        <v>303</v>
      </c>
      <c r="X82" s="19" t="s">
        <v>418</v>
      </c>
    </row>
    <row r="83" spans="1:24" ht="126" x14ac:dyDescent="0.6">
      <c r="A83" s="10" t="s">
        <v>334</v>
      </c>
      <c r="B83" s="13" t="s">
        <v>284</v>
      </c>
      <c r="C83" s="11">
        <v>1</v>
      </c>
      <c r="D83" s="12"/>
      <c r="E83" s="11" t="s">
        <v>246</v>
      </c>
      <c r="F83" s="14">
        <v>-37.476700000000001</v>
      </c>
      <c r="G83" s="14">
        <v>139.43219999999999</v>
      </c>
      <c r="H83" s="10" t="s">
        <v>136</v>
      </c>
      <c r="I83" s="10">
        <v>65</v>
      </c>
      <c r="J83" s="15">
        <v>300</v>
      </c>
      <c r="K83" s="12">
        <v>85</v>
      </c>
      <c r="L83" s="13"/>
      <c r="M83" s="12">
        <v>90</v>
      </c>
      <c r="N83" s="13"/>
      <c r="O83" s="12">
        <v>5</v>
      </c>
      <c r="P83" s="16" t="s">
        <v>17</v>
      </c>
      <c r="Q83" s="13" t="s">
        <v>288</v>
      </c>
      <c r="R83" s="13" t="s">
        <v>95</v>
      </c>
      <c r="S83" s="12"/>
      <c r="T83" s="17">
        <v>12</v>
      </c>
      <c r="U83" s="13"/>
      <c r="V83" s="12"/>
      <c r="W83" s="13" t="s">
        <v>274</v>
      </c>
      <c r="X83" s="19" t="s">
        <v>418</v>
      </c>
    </row>
    <row r="84" spans="1:24" ht="168" x14ac:dyDescent="0.6">
      <c r="A84" s="10" t="s">
        <v>334</v>
      </c>
      <c r="B84" s="13" t="s">
        <v>284</v>
      </c>
      <c r="C84" s="11">
        <v>1</v>
      </c>
      <c r="D84" s="12"/>
      <c r="E84" s="11" t="s">
        <v>245</v>
      </c>
      <c r="F84" s="14">
        <v>-37.686149999999998</v>
      </c>
      <c r="G84" s="14">
        <v>139.72900000000001</v>
      </c>
      <c r="H84" s="10" t="s">
        <v>136</v>
      </c>
      <c r="I84" s="10">
        <v>60</v>
      </c>
      <c r="J84" s="15">
        <v>400</v>
      </c>
      <c r="K84" s="12">
        <v>50</v>
      </c>
      <c r="L84" s="13"/>
      <c r="M84" s="12">
        <v>85</v>
      </c>
      <c r="N84" s="13"/>
      <c r="O84" s="12">
        <v>35</v>
      </c>
      <c r="P84" s="16" t="s">
        <v>17</v>
      </c>
      <c r="Q84" s="13" t="s">
        <v>287</v>
      </c>
      <c r="R84" s="13" t="s">
        <v>95</v>
      </c>
      <c r="S84" s="12"/>
      <c r="T84" s="17">
        <v>22</v>
      </c>
      <c r="U84" s="13"/>
      <c r="V84" s="12"/>
      <c r="W84" s="13" t="s">
        <v>303</v>
      </c>
      <c r="X84" s="19" t="s">
        <v>418</v>
      </c>
    </row>
    <row r="85" spans="1:24" ht="154" x14ac:dyDescent="0.6">
      <c r="A85" s="10" t="s">
        <v>334</v>
      </c>
      <c r="B85" s="13" t="s">
        <v>284</v>
      </c>
      <c r="C85" s="11">
        <v>1</v>
      </c>
      <c r="D85" s="26"/>
      <c r="E85" s="11" t="s">
        <v>243</v>
      </c>
      <c r="F85" s="14">
        <v>-38.219099999999997</v>
      </c>
      <c r="G85" s="14">
        <v>140.46899999999999</v>
      </c>
      <c r="H85" s="10" t="s">
        <v>136</v>
      </c>
      <c r="I85" s="10">
        <v>40</v>
      </c>
      <c r="J85" s="15">
        <v>550</v>
      </c>
      <c r="K85" s="12">
        <v>50</v>
      </c>
      <c r="L85" s="13"/>
      <c r="M85" s="12">
        <v>400</v>
      </c>
      <c r="N85" s="13"/>
      <c r="O85" s="12">
        <v>350</v>
      </c>
      <c r="P85" s="16" t="s">
        <v>17</v>
      </c>
      <c r="Q85" s="13" t="s">
        <v>285</v>
      </c>
      <c r="R85" s="13" t="s">
        <v>95</v>
      </c>
      <c r="S85" s="12"/>
      <c r="T85" s="17">
        <v>4</v>
      </c>
      <c r="U85" s="13"/>
      <c r="V85" s="12"/>
      <c r="W85" s="13" t="s">
        <v>303</v>
      </c>
      <c r="X85" s="19" t="s">
        <v>418</v>
      </c>
    </row>
    <row r="86" spans="1:24" ht="42" x14ac:dyDescent="0.6">
      <c r="A86" s="12" t="s">
        <v>335</v>
      </c>
      <c r="B86" s="13" t="s">
        <v>284</v>
      </c>
      <c r="C86" s="11">
        <v>1</v>
      </c>
      <c r="D86" s="12"/>
      <c r="E86" s="13"/>
      <c r="F86" s="14">
        <v>30.950500000000002</v>
      </c>
      <c r="G86" s="14">
        <v>-80.166200000000003</v>
      </c>
      <c r="H86" s="10" t="s">
        <v>136</v>
      </c>
      <c r="I86" s="10">
        <v>120</v>
      </c>
      <c r="J86" s="15">
        <v>60</v>
      </c>
      <c r="K86" s="12">
        <v>50</v>
      </c>
      <c r="L86" s="13"/>
      <c r="M86" s="12">
        <v>950</v>
      </c>
      <c r="N86" s="13"/>
      <c r="O86" s="12">
        <f>M86-K86</f>
        <v>900</v>
      </c>
      <c r="P86" s="16"/>
      <c r="Q86" s="13" t="s">
        <v>115</v>
      </c>
      <c r="R86" s="13" t="s">
        <v>95</v>
      </c>
      <c r="S86" s="12"/>
      <c r="T86" s="17"/>
      <c r="U86" s="13"/>
      <c r="V86" s="12"/>
      <c r="W86" s="13" t="s">
        <v>301</v>
      </c>
      <c r="X86" s="19" t="s">
        <v>424</v>
      </c>
    </row>
    <row r="87" spans="1:24" ht="84" x14ac:dyDescent="0.6">
      <c r="A87" s="12" t="s">
        <v>336</v>
      </c>
      <c r="B87" s="11" t="s">
        <v>284</v>
      </c>
      <c r="C87" s="11">
        <v>6</v>
      </c>
      <c r="D87" s="12"/>
      <c r="E87" s="13"/>
      <c r="F87" s="14">
        <v>-38.354528000000002</v>
      </c>
      <c r="G87" s="14">
        <v>147.833831</v>
      </c>
      <c r="H87" s="10" t="s">
        <v>136</v>
      </c>
      <c r="I87" s="10">
        <v>10</v>
      </c>
      <c r="J87" s="15">
        <v>10</v>
      </c>
      <c r="K87" s="12">
        <v>1400</v>
      </c>
      <c r="L87" s="13" t="s">
        <v>125</v>
      </c>
      <c r="M87" s="12">
        <v>3000</v>
      </c>
      <c r="N87" s="13" t="s">
        <v>126</v>
      </c>
      <c r="O87" s="12">
        <f>M87-K87</f>
        <v>1600</v>
      </c>
      <c r="P87" s="16" t="s">
        <v>17</v>
      </c>
      <c r="Q87" s="13" t="s">
        <v>124</v>
      </c>
      <c r="R87" s="13" t="s">
        <v>123</v>
      </c>
      <c r="S87" s="12"/>
      <c r="T87" s="23">
        <v>5</v>
      </c>
      <c r="U87" s="13"/>
      <c r="V87" s="12"/>
      <c r="W87" s="13" t="s">
        <v>301</v>
      </c>
      <c r="X87" s="19" t="s">
        <v>445</v>
      </c>
    </row>
    <row r="88" spans="1:24" ht="28" x14ac:dyDescent="0.6">
      <c r="A88" s="12" t="s">
        <v>359</v>
      </c>
      <c r="B88" s="11" t="s">
        <v>284</v>
      </c>
      <c r="C88" s="11">
        <v>1</v>
      </c>
      <c r="D88" s="10" t="s">
        <v>193</v>
      </c>
      <c r="E88" s="11">
        <v>915</v>
      </c>
      <c r="F88" s="20">
        <v>63.471400000000003</v>
      </c>
      <c r="G88" s="20">
        <v>-39.781799999999997</v>
      </c>
      <c r="H88" s="10" t="s">
        <v>136</v>
      </c>
      <c r="I88" s="10">
        <v>42</v>
      </c>
      <c r="J88" s="21">
        <v>533</v>
      </c>
      <c r="K88" s="10">
        <v>130</v>
      </c>
      <c r="L88" s="11" t="s">
        <v>131</v>
      </c>
      <c r="M88" s="10">
        <v>185</v>
      </c>
      <c r="N88" s="11"/>
      <c r="O88" s="10">
        <f>M88-K88</f>
        <v>55</v>
      </c>
      <c r="P88" s="22" t="s">
        <v>17</v>
      </c>
      <c r="Q88" s="11" t="s">
        <v>106</v>
      </c>
      <c r="R88" s="11" t="s">
        <v>190</v>
      </c>
      <c r="S88" s="10" t="s">
        <v>194</v>
      </c>
      <c r="T88" s="23">
        <v>30</v>
      </c>
      <c r="U88" s="11">
        <v>0.04</v>
      </c>
      <c r="V88" s="10"/>
      <c r="W88" s="11" t="s">
        <v>305</v>
      </c>
      <c r="X88" s="24" t="s">
        <v>400</v>
      </c>
    </row>
    <row r="89" spans="1:24" ht="28" x14ac:dyDescent="0.6">
      <c r="A89" s="10" t="s">
        <v>310</v>
      </c>
      <c r="B89" s="11" t="s">
        <v>284</v>
      </c>
      <c r="C89" s="11">
        <v>1</v>
      </c>
      <c r="D89" s="12" t="s">
        <v>159</v>
      </c>
      <c r="E89" s="13">
        <v>496</v>
      </c>
      <c r="F89" s="14">
        <v>13.063700000000001</v>
      </c>
      <c r="G89" s="14">
        <v>-90.795199999999994</v>
      </c>
      <c r="H89" s="10" t="s">
        <v>267</v>
      </c>
      <c r="I89" s="10">
        <v>100</v>
      </c>
      <c r="J89" s="15">
        <v>2046</v>
      </c>
      <c r="K89" s="12">
        <v>50</v>
      </c>
      <c r="L89" s="13" t="s">
        <v>161</v>
      </c>
      <c r="M89" s="12">
        <v>375</v>
      </c>
      <c r="N89" s="13"/>
      <c r="O89" s="12">
        <f>M89-K89</f>
        <v>325</v>
      </c>
      <c r="P89" s="16" t="s">
        <v>17</v>
      </c>
      <c r="Q89" s="13" t="s">
        <v>149</v>
      </c>
      <c r="R89" s="13" t="s">
        <v>163</v>
      </c>
      <c r="S89" s="12" t="s">
        <v>160</v>
      </c>
      <c r="T89" s="17">
        <v>16</v>
      </c>
      <c r="U89" s="13">
        <v>0.08</v>
      </c>
      <c r="V89" s="12"/>
      <c r="W89" s="13" t="s">
        <v>386</v>
      </c>
      <c r="X89" s="24" t="s">
        <v>466</v>
      </c>
    </row>
    <row r="90" spans="1:24" ht="56" x14ac:dyDescent="0.6">
      <c r="A90" s="10" t="s">
        <v>310</v>
      </c>
      <c r="B90" s="11" t="s">
        <v>284</v>
      </c>
      <c r="C90" s="11">
        <v>1</v>
      </c>
      <c r="D90" s="12" t="s">
        <v>159</v>
      </c>
      <c r="E90" s="13">
        <v>497</v>
      </c>
      <c r="F90" s="14">
        <v>12.9872</v>
      </c>
      <c r="G90" s="14">
        <v>-90.828000000000003</v>
      </c>
      <c r="H90" s="10" t="s">
        <v>267</v>
      </c>
      <c r="I90" s="10">
        <v>105</v>
      </c>
      <c r="J90" s="15">
        <v>2347</v>
      </c>
      <c r="K90" s="12">
        <v>0</v>
      </c>
      <c r="L90" s="13"/>
      <c r="M90" s="12">
        <v>400</v>
      </c>
      <c r="N90" s="13"/>
      <c r="O90" s="12">
        <f>M90-K90</f>
        <v>400</v>
      </c>
      <c r="P90" s="16" t="s">
        <v>17</v>
      </c>
      <c r="Q90" s="13" t="s">
        <v>162</v>
      </c>
      <c r="R90" s="13" t="s">
        <v>163</v>
      </c>
      <c r="S90" s="12" t="s">
        <v>160</v>
      </c>
      <c r="T90" s="17">
        <v>16</v>
      </c>
      <c r="U90" s="13">
        <v>0.08</v>
      </c>
      <c r="V90" s="12"/>
      <c r="W90" s="13" t="s">
        <v>386</v>
      </c>
      <c r="X90" s="24" t="s">
        <v>467</v>
      </c>
    </row>
    <row r="91" spans="1:24" ht="126" x14ac:dyDescent="0.6">
      <c r="A91" s="10" t="s">
        <v>322</v>
      </c>
      <c r="B91" s="11" t="s">
        <v>284</v>
      </c>
      <c r="C91" s="11">
        <v>1</v>
      </c>
      <c r="D91" s="12" t="s">
        <v>78</v>
      </c>
      <c r="E91" s="13" t="s">
        <v>39</v>
      </c>
      <c r="F91" s="14">
        <v>38.120041999999998</v>
      </c>
      <c r="G91" s="14">
        <v>23.086281</v>
      </c>
      <c r="H91" s="10" t="s">
        <v>267</v>
      </c>
      <c r="I91" s="10">
        <v>13</v>
      </c>
      <c r="J91" s="15">
        <v>349</v>
      </c>
      <c r="K91" s="12">
        <v>0</v>
      </c>
      <c r="L91" s="13"/>
      <c r="M91" s="12">
        <v>460</v>
      </c>
      <c r="N91" s="13" t="s">
        <v>44</v>
      </c>
      <c r="O91" s="12">
        <v>460</v>
      </c>
      <c r="P91" s="16" t="s">
        <v>42</v>
      </c>
      <c r="Q91" s="13" t="s">
        <v>45</v>
      </c>
      <c r="R91" s="13" t="s">
        <v>43</v>
      </c>
      <c r="S91" s="12" t="s">
        <v>35</v>
      </c>
      <c r="T91" s="17">
        <v>15</v>
      </c>
      <c r="U91" s="13">
        <v>0.63</v>
      </c>
      <c r="V91" s="12">
        <v>0.05</v>
      </c>
      <c r="W91" s="13" t="s">
        <v>274</v>
      </c>
      <c r="X91" s="19" t="s">
        <v>464</v>
      </c>
    </row>
    <row r="92" spans="1:24" ht="98" x14ac:dyDescent="0.6">
      <c r="A92" s="10" t="s">
        <v>322</v>
      </c>
      <c r="B92" s="11" t="s">
        <v>284</v>
      </c>
      <c r="C92" s="11">
        <v>1</v>
      </c>
      <c r="D92" s="12" t="s">
        <v>78</v>
      </c>
      <c r="E92" s="13" t="s">
        <v>38</v>
      </c>
      <c r="F92" s="14">
        <v>38.1584</v>
      </c>
      <c r="G92" s="14">
        <v>22.69537</v>
      </c>
      <c r="H92" s="10" t="s">
        <v>267</v>
      </c>
      <c r="I92" s="10">
        <v>21</v>
      </c>
      <c r="J92" s="15">
        <v>857</v>
      </c>
      <c r="K92" s="12">
        <v>0</v>
      </c>
      <c r="L92" s="13"/>
      <c r="M92" s="12">
        <v>700</v>
      </c>
      <c r="N92" s="13"/>
      <c r="O92" s="12">
        <v>700</v>
      </c>
      <c r="P92" s="16"/>
      <c r="Q92" s="13" t="s">
        <v>36</v>
      </c>
      <c r="R92" s="13" t="s">
        <v>41</v>
      </c>
      <c r="S92" s="12" t="s">
        <v>40</v>
      </c>
      <c r="T92" s="17">
        <v>4</v>
      </c>
      <c r="U92" s="13">
        <v>0.75</v>
      </c>
      <c r="V92" s="12"/>
      <c r="W92" s="13" t="s">
        <v>274</v>
      </c>
      <c r="X92" s="19" t="s">
        <v>457</v>
      </c>
    </row>
    <row r="93" spans="1:24" ht="56" x14ac:dyDescent="0.6">
      <c r="A93" s="10" t="s">
        <v>322</v>
      </c>
      <c r="B93" s="11" t="s">
        <v>284</v>
      </c>
      <c r="C93" s="11">
        <v>1</v>
      </c>
      <c r="D93" s="12" t="s">
        <v>78</v>
      </c>
      <c r="E93" s="13" t="s">
        <v>34</v>
      </c>
      <c r="F93" s="14">
        <v>38.141983000000003</v>
      </c>
      <c r="G93" s="14">
        <v>22.758400000000002</v>
      </c>
      <c r="H93" s="10" t="s">
        <v>267</v>
      </c>
      <c r="I93" s="10">
        <v>20</v>
      </c>
      <c r="J93" s="15">
        <v>860</v>
      </c>
      <c r="K93" s="12">
        <v>0</v>
      </c>
      <c r="L93" s="13"/>
      <c r="M93" s="12">
        <v>600</v>
      </c>
      <c r="N93" s="13"/>
      <c r="O93" s="12">
        <v>600</v>
      </c>
      <c r="P93" s="16" t="s">
        <v>17</v>
      </c>
      <c r="Q93" s="13" t="s">
        <v>36</v>
      </c>
      <c r="R93" s="13" t="s">
        <v>37</v>
      </c>
      <c r="S93" s="12" t="s">
        <v>35</v>
      </c>
      <c r="T93" s="17">
        <v>3</v>
      </c>
      <c r="U93" s="13">
        <v>0.67500000000000004</v>
      </c>
      <c r="V93" s="12"/>
      <c r="W93" s="13" t="s">
        <v>274</v>
      </c>
      <c r="X93" s="19" t="s">
        <v>456</v>
      </c>
    </row>
    <row r="94" spans="1:24" ht="28" x14ac:dyDescent="0.6">
      <c r="A94" s="12" t="s">
        <v>151</v>
      </c>
      <c r="B94" s="11" t="s">
        <v>284</v>
      </c>
      <c r="C94" s="11">
        <v>6</v>
      </c>
      <c r="D94" s="12"/>
      <c r="E94" s="13"/>
      <c r="F94" s="14">
        <v>22.260394000000002</v>
      </c>
      <c r="G94" s="14">
        <v>113.941636</v>
      </c>
      <c r="H94" s="10" t="s">
        <v>267</v>
      </c>
      <c r="I94" s="10">
        <v>2</v>
      </c>
      <c r="J94" s="15">
        <v>15</v>
      </c>
      <c r="K94" s="12">
        <v>0</v>
      </c>
      <c r="L94" s="13"/>
      <c r="M94" s="12">
        <v>40</v>
      </c>
      <c r="N94" s="13" t="s">
        <v>155</v>
      </c>
      <c r="O94" s="12">
        <v>40</v>
      </c>
      <c r="P94" s="16" t="s">
        <v>30</v>
      </c>
      <c r="Q94" s="13" t="s">
        <v>152</v>
      </c>
      <c r="R94" s="13" t="s">
        <v>153</v>
      </c>
      <c r="S94" s="12">
        <v>30</v>
      </c>
      <c r="T94" s="17">
        <v>0</v>
      </c>
      <c r="U94" s="13"/>
      <c r="V94" s="12"/>
      <c r="W94" s="13" t="s">
        <v>274</v>
      </c>
      <c r="X94" s="19" t="s">
        <v>415</v>
      </c>
    </row>
    <row r="95" spans="1:24" ht="28" x14ac:dyDescent="0.6">
      <c r="A95" s="12" t="s">
        <v>338</v>
      </c>
      <c r="B95" s="13" t="s">
        <v>295</v>
      </c>
      <c r="C95" s="11">
        <v>1</v>
      </c>
      <c r="D95" s="12"/>
      <c r="E95" s="13"/>
      <c r="F95" s="14">
        <v>-12.492800000000001</v>
      </c>
      <c r="G95" s="14">
        <v>131.0549</v>
      </c>
      <c r="H95" s="10" t="s">
        <v>136</v>
      </c>
      <c r="I95" s="10"/>
      <c r="J95" s="15"/>
      <c r="K95" s="12"/>
      <c r="L95" s="13"/>
      <c r="M95" s="12"/>
      <c r="N95" s="13"/>
      <c r="O95" s="12"/>
      <c r="P95" s="16"/>
      <c r="Q95" s="13"/>
      <c r="R95" s="13"/>
      <c r="S95" s="12"/>
      <c r="T95" s="17"/>
      <c r="U95" s="13"/>
      <c r="V95" s="12"/>
      <c r="W95" s="13" t="s">
        <v>274</v>
      </c>
      <c r="X95" s="19" t="s">
        <v>417</v>
      </c>
    </row>
    <row r="96" spans="1:24" ht="28" x14ac:dyDescent="0.6">
      <c r="A96" s="12" t="s">
        <v>257</v>
      </c>
      <c r="B96" s="13" t="s">
        <v>258</v>
      </c>
      <c r="C96" s="11">
        <v>1</v>
      </c>
      <c r="D96" s="26"/>
      <c r="E96" s="13"/>
      <c r="F96" s="14">
        <f>33+(5/60)</f>
        <v>33.083333333333336</v>
      </c>
      <c r="G96" s="14">
        <v>35</v>
      </c>
      <c r="H96" s="10" t="s">
        <v>267</v>
      </c>
      <c r="I96" s="10">
        <v>10</v>
      </c>
      <c r="J96" s="15">
        <v>50</v>
      </c>
      <c r="K96" s="12"/>
      <c r="L96" s="13"/>
      <c r="M96" s="12"/>
      <c r="N96" s="13"/>
      <c r="O96" s="12"/>
      <c r="P96" s="16"/>
      <c r="Q96" s="13"/>
      <c r="R96" s="13" t="s">
        <v>95</v>
      </c>
      <c r="S96" s="12"/>
      <c r="T96" s="17"/>
      <c r="U96" s="13"/>
      <c r="V96" s="12"/>
      <c r="W96" s="13" t="s">
        <v>274</v>
      </c>
      <c r="X96" s="19" t="s">
        <v>402</v>
      </c>
    </row>
    <row r="97" spans="1:24" x14ac:dyDescent="0.6">
      <c r="A97" s="12" t="s">
        <v>257</v>
      </c>
      <c r="B97" s="13" t="s">
        <v>258</v>
      </c>
      <c r="C97" s="11">
        <v>1</v>
      </c>
      <c r="D97" s="26"/>
      <c r="E97" s="13"/>
      <c r="F97" s="14">
        <v>31.9008</v>
      </c>
      <c r="G97" s="14">
        <v>34.6282</v>
      </c>
      <c r="H97" s="10" t="s">
        <v>267</v>
      </c>
      <c r="I97" s="10">
        <v>3.5</v>
      </c>
      <c r="J97" s="15">
        <v>100</v>
      </c>
      <c r="K97" s="12">
        <v>50</v>
      </c>
      <c r="L97" s="13"/>
      <c r="M97" s="12"/>
      <c r="N97" s="13"/>
      <c r="O97" s="12">
        <v>150</v>
      </c>
      <c r="P97" s="16" t="s">
        <v>17</v>
      </c>
      <c r="Q97" s="13" t="s">
        <v>129</v>
      </c>
      <c r="R97" s="13" t="s">
        <v>95</v>
      </c>
      <c r="S97" s="12"/>
      <c r="T97" s="17"/>
      <c r="U97" s="13"/>
      <c r="V97" s="12"/>
      <c r="W97" s="13" t="s">
        <v>274</v>
      </c>
      <c r="X97" s="19" t="s">
        <v>442</v>
      </c>
    </row>
    <row r="98" spans="1:24" ht="28" x14ac:dyDescent="0.6">
      <c r="A98" s="12" t="s">
        <v>257</v>
      </c>
      <c r="B98" s="13" t="s">
        <v>256</v>
      </c>
      <c r="C98" s="11">
        <v>1</v>
      </c>
      <c r="D98" s="26"/>
      <c r="E98" s="13"/>
      <c r="F98" s="14">
        <f>33+(5/60)</f>
        <v>33.083333333333336</v>
      </c>
      <c r="G98" s="14">
        <v>35</v>
      </c>
      <c r="H98" s="10" t="s">
        <v>267</v>
      </c>
      <c r="I98" s="10">
        <v>20</v>
      </c>
      <c r="J98" s="15">
        <v>350</v>
      </c>
      <c r="K98" s="12"/>
      <c r="L98" s="13"/>
      <c r="M98" s="12"/>
      <c r="N98" s="13"/>
      <c r="O98" s="12"/>
      <c r="P98" s="16"/>
      <c r="Q98" s="13" t="s">
        <v>247</v>
      </c>
      <c r="R98" s="13" t="s">
        <v>98</v>
      </c>
      <c r="S98" s="12"/>
      <c r="T98" s="17"/>
      <c r="U98" s="13"/>
      <c r="V98" s="12"/>
      <c r="W98" s="13" t="s">
        <v>274</v>
      </c>
      <c r="X98" s="19" t="s">
        <v>432</v>
      </c>
    </row>
    <row r="99" spans="1:24" ht="42" x14ac:dyDescent="0.6">
      <c r="A99" s="12" t="s">
        <v>257</v>
      </c>
      <c r="B99" s="13" t="s">
        <v>258</v>
      </c>
      <c r="C99" s="11">
        <v>1</v>
      </c>
      <c r="D99" s="26"/>
      <c r="E99" s="13"/>
      <c r="F99" s="14">
        <v>31.9008</v>
      </c>
      <c r="G99" s="14">
        <v>34.6282</v>
      </c>
      <c r="H99" s="10"/>
      <c r="I99" s="10">
        <v>3.7</v>
      </c>
      <c r="J99" s="15"/>
      <c r="K99" s="12">
        <v>70</v>
      </c>
      <c r="L99" s="13"/>
      <c r="M99" s="12"/>
      <c r="N99" s="13"/>
      <c r="O99" s="12" t="s">
        <v>264</v>
      </c>
      <c r="P99" s="16" t="s">
        <v>17</v>
      </c>
      <c r="Q99" s="13" t="s">
        <v>265</v>
      </c>
      <c r="R99" s="13" t="s">
        <v>95</v>
      </c>
      <c r="S99" s="12"/>
      <c r="T99" s="17"/>
      <c r="U99" s="13"/>
      <c r="V99" s="12"/>
      <c r="W99" s="13" t="s">
        <v>274</v>
      </c>
      <c r="X99" s="19" t="s">
        <v>408</v>
      </c>
    </row>
    <row r="100" spans="1:24" ht="42" x14ac:dyDescent="0.6">
      <c r="A100" s="10" t="s">
        <v>309</v>
      </c>
      <c r="B100" s="13" t="s">
        <v>284</v>
      </c>
      <c r="C100" s="11">
        <v>1</v>
      </c>
      <c r="D100" s="12" t="s">
        <v>269</v>
      </c>
      <c r="E100" s="13"/>
      <c r="F100" s="14">
        <v>42.241999999999997</v>
      </c>
      <c r="G100" s="14">
        <v>15.434100000000001</v>
      </c>
      <c r="H100" s="10" t="s">
        <v>267</v>
      </c>
      <c r="I100" s="10">
        <v>20</v>
      </c>
      <c r="J100" s="15">
        <v>80</v>
      </c>
      <c r="K100" s="12">
        <f>1400-80</f>
        <v>1320</v>
      </c>
      <c r="L100" s="13" t="s">
        <v>271</v>
      </c>
      <c r="M100" s="12">
        <v>1345</v>
      </c>
      <c r="N100" s="13"/>
      <c r="O100" s="12">
        <v>25</v>
      </c>
      <c r="P100" s="16"/>
      <c r="Q100" s="13" t="s">
        <v>270</v>
      </c>
      <c r="R100" s="13" t="s">
        <v>95</v>
      </c>
      <c r="S100" s="12"/>
      <c r="T100" s="17"/>
      <c r="U100" s="13"/>
      <c r="V100" s="12"/>
      <c r="W100" s="13" t="s">
        <v>274</v>
      </c>
      <c r="X100" s="19" t="s">
        <v>389</v>
      </c>
    </row>
    <row r="101" spans="1:24" ht="28" x14ac:dyDescent="0.6">
      <c r="A101" s="12" t="s">
        <v>340</v>
      </c>
      <c r="B101" s="11" t="s">
        <v>284</v>
      </c>
      <c r="C101" s="11">
        <v>2</v>
      </c>
      <c r="D101" s="26"/>
      <c r="E101" s="13"/>
      <c r="F101" s="14">
        <v>-5.957281</v>
      </c>
      <c r="G101" s="14">
        <v>106.810739</v>
      </c>
      <c r="H101" s="10" t="s">
        <v>267</v>
      </c>
      <c r="I101" s="10">
        <v>18</v>
      </c>
      <c r="J101" s="15">
        <v>10</v>
      </c>
      <c r="K101" s="12">
        <v>50</v>
      </c>
      <c r="L101" s="13"/>
      <c r="M101" s="12">
        <v>300</v>
      </c>
      <c r="N101" s="13"/>
      <c r="O101" s="12">
        <v>30</v>
      </c>
      <c r="P101" s="16" t="s">
        <v>17</v>
      </c>
      <c r="Q101" s="13"/>
      <c r="R101" s="13" t="s">
        <v>128</v>
      </c>
      <c r="S101" s="12"/>
      <c r="T101" s="23">
        <v>0.3</v>
      </c>
      <c r="U101" s="13"/>
      <c r="V101" s="12"/>
      <c r="W101" s="13" t="s">
        <v>274</v>
      </c>
      <c r="X101" s="19" t="s">
        <v>422</v>
      </c>
    </row>
    <row r="102" spans="1:24" ht="28" x14ac:dyDescent="0.6">
      <c r="A102" s="12" t="s">
        <v>340</v>
      </c>
      <c r="B102" s="13" t="s">
        <v>284</v>
      </c>
      <c r="C102" s="11">
        <v>1</v>
      </c>
      <c r="D102" s="26"/>
      <c r="E102" s="13"/>
      <c r="F102" s="14">
        <v>-5.9568000000000003</v>
      </c>
      <c r="G102" s="14">
        <v>106.84439999999999</v>
      </c>
      <c r="H102" s="10" t="s">
        <v>267</v>
      </c>
      <c r="I102" s="10">
        <v>15</v>
      </c>
      <c r="J102" s="15">
        <v>20</v>
      </c>
      <c r="K102" s="12">
        <v>50</v>
      </c>
      <c r="L102" s="13"/>
      <c r="M102" s="12">
        <v>300</v>
      </c>
      <c r="N102" s="13"/>
      <c r="O102" s="12">
        <f>M102-K102</f>
        <v>250</v>
      </c>
      <c r="P102" s="16"/>
      <c r="Q102" s="13"/>
      <c r="R102" s="13" t="s">
        <v>128</v>
      </c>
      <c r="S102" s="12"/>
      <c r="T102" s="23">
        <f>1*1.80655</f>
        <v>1.8065500000000001</v>
      </c>
      <c r="U102" s="13"/>
      <c r="V102" s="12"/>
      <c r="W102" s="13" t="s">
        <v>304</v>
      </c>
      <c r="X102" s="19" t="s">
        <v>423</v>
      </c>
    </row>
    <row r="103" spans="1:24" ht="28" x14ac:dyDescent="0.6">
      <c r="A103" s="12" t="s">
        <v>340</v>
      </c>
      <c r="B103" s="13" t="s">
        <v>295</v>
      </c>
      <c r="C103" s="11">
        <v>1</v>
      </c>
      <c r="D103" s="26"/>
      <c r="E103" s="13"/>
      <c r="F103" s="14">
        <v>-6.2083000000000004</v>
      </c>
      <c r="G103" s="14">
        <v>106.8441</v>
      </c>
      <c r="H103" s="10" t="s">
        <v>267</v>
      </c>
      <c r="I103" s="10"/>
      <c r="J103" s="15"/>
      <c r="K103" s="12"/>
      <c r="L103" s="13"/>
      <c r="M103" s="12"/>
      <c r="N103" s="13"/>
      <c r="O103" s="12"/>
      <c r="P103" s="16"/>
      <c r="Q103" s="13"/>
      <c r="R103" s="13"/>
      <c r="S103" s="12"/>
      <c r="T103" s="17"/>
      <c r="U103" s="13"/>
      <c r="V103" s="12"/>
      <c r="W103" s="13" t="s">
        <v>274</v>
      </c>
      <c r="X103" s="19" t="s">
        <v>387</v>
      </c>
    </row>
    <row r="104" spans="1:24" x14ac:dyDescent="0.6">
      <c r="A104" s="12" t="s">
        <v>268</v>
      </c>
      <c r="B104" s="13" t="s">
        <v>256</v>
      </c>
      <c r="C104" s="11">
        <v>1</v>
      </c>
      <c r="D104" s="26"/>
      <c r="E104" s="13"/>
      <c r="F104" s="14">
        <v>35</v>
      </c>
      <c r="G104" s="14">
        <v>139.22499999999999</v>
      </c>
      <c r="H104" s="10" t="s">
        <v>267</v>
      </c>
      <c r="I104" s="10">
        <v>16</v>
      </c>
      <c r="J104" s="15">
        <v>660</v>
      </c>
      <c r="K104" s="12"/>
      <c r="L104" s="13"/>
      <c r="M104" s="12"/>
      <c r="N104" s="13"/>
      <c r="O104" s="12"/>
      <c r="P104" s="16"/>
      <c r="Q104" s="13"/>
      <c r="R104" s="13" t="s">
        <v>98</v>
      </c>
      <c r="S104" s="12"/>
      <c r="T104" s="17"/>
      <c r="U104" s="13"/>
      <c r="V104" s="12"/>
      <c r="W104" s="13" t="s">
        <v>274</v>
      </c>
      <c r="X104" s="19" t="s">
        <v>443</v>
      </c>
    </row>
    <row r="105" spans="1:24" x14ac:dyDescent="0.6">
      <c r="A105" s="12" t="s">
        <v>268</v>
      </c>
      <c r="B105" s="11" t="s">
        <v>284</v>
      </c>
      <c r="C105" s="11">
        <v>1</v>
      </c>
      <c r="D105" s="10" t="s">
        <v>218</v>
      </c>
      <c r="E105" s="11">
        <v>798</v>
      </c>
      <c r="F105" s="20">
        <v>37.038499999999999</v>
      </c>
      <c r="G105" s="20">
        <v>134.7997</v>
      </c>
      <c r="H105" s="10" t="s">
        <v>267</v>
      </c>
      <c r="I105" s="10">
        <v>155</v>
      </c>
      <c r="J105" s="21">
        <v>900</v>
      </c>
      <c r="K105" s="10">
        <v>336</v>
      </c>
      <c r="L105" s="11"/>
      <c r="M105" s="10">
        <v>516</v>
      </c>
      <c r="N105" s="11"/>
      <c r="O105" s="10">
        <f>M105-K105</f>
        <v>180</v>
      </c>
      <c r="P105" s="22"/>
      <c r="Q105" s="11" t="s">
        <v>219</v>
      </c>
      <c r="R105" s="11" t="s">
        <v>220</v>
      </c>
      <c r="S105" s="25">
        <v>50</v>
      </c>
      <c r="T105" s="23">
        <v>30.5</v>
      </c>
      <c r="U105" s="11"/>
      <c r="V105" s="11"/>
      <c r="W105" s="13" t="s">
        <v>307</v>
      </c>
      <c r="X105" s="24" t="s">
        <v>494</v>
      </c>
    </row>
    <row r="106" spans="1:24" ht="28" x14ac:dyDescent="0.6">
      <c r="A106" s="10" t="s">
        <v>268</v>
      </c>
      <c r="B106" s="11" t="s">
        <v>284</v>
      </c>
      <c r="C106" s="11">
        <v>1</v>
      </c>
      <c r="D106" s="10" t="s">
        <v>222</v>
      </c>
      <c r="E106" s="11">
        <v>438</v>
      </c>
      <c r="F106" s="20">
        <v>40.629199999999997</v>
      </c>
      <c r="G106" s="20">
        <v>143.232</v>
      </c>
      <c r="H106" s="10" t="s">
        <v>267</v>
      </c>
      <c r="I106" s="10">
        <v>130</v>
      </c>
      <c r="J106" s="21">
        <v>1552</v>
      </c>
      <c r="K106" s="10">
        <v>100</v>
      </c>
      <c r="L106" s="11" t="s">
        <v>131</v>
      </c>
      <c r="M106" s="10">
        <v>1100</v>
      </c>
      <c r="N106" s="11"/>
      <c r="O106" s="10">
        <f>M106-K106</f>
        <v>1000</v>
      </c>
      <c r="P106" s="22" t="s">
        <v>30</v>
      </c>
      <c r="Q106" s="11" t="s">
        <v>223</v>
      </c>
      <c r="R106" s="11" t="s">
        <v>224</v>
      </c>
      <c r="S106" s="25"/>
      <c r="T106" s="23">
        <v>19</v>
      </c>
      <c r="U106" s="11">
        <v>0.01</v>
      </c>
      <c r="V106" s="11"/>
      <c r="W106" s="11" t="s">
        <v>307</v>
      </c>
      <c r="X106" s="24" t="s">
        <v>471</v>
      </c>
    </row>
    <row r="107" spans="1:24" ht="42" x14ac:dyDescent="0.6">
      <c r="A107" s="12" t="s">
        <v>268</v>
      </c>
      <c r="B107" s="11" t="s">
        <v>284</v>
      </c>
      <c r="C107" s="11">
        <v>1</v>
      </c>
      <c r="D107" s="10" t="s">
        <v>215</v>
      </c>
      <c r="E107" s="11">
        <v>1178</v>
      </c>
      <c r="F107" s="20">
        <v>32.731000000000002</v>
      </c>
      <c r="G107" s="20">
        <v>134.4795</v>
      </c>
      <c r="H107" s="10" t="s">
        <v>267</v>
      </c>
      <c r="I107" s="10">
        <v>60</v>
      </c>
      <c r="J107" s="21">
        <v>1741</v>
      </c>
      <c r="K107" s="10">
        <v>400</v>
      </c>
      <c r="L107" s="11"/>
      <c r="M107" s="10">
        <v>600</v>
      </c>
      <c r="N107" s="11"/>
      <c r="O107" s="10">
        <f>M107-K107</f>
        <v>200</v>
      </c>
      <c r="P107" s="22" t="s">
        <v>30</v>
      </c>
      <c r="Q107" s="11" t="s">
        <v>31</v>
      </c>
      <c r="R107" s="11" t="s">
        <v>216</v>
      </c>
      <c r="S107" s="25" t="s">
        <v>217</v>
      </c>
      <c r="T107" s="23">
        <v>27</v>
      </c>
      <c r="U107" s="11"/>
      <c r="V107" s="11"/>
      <c r="W107" s="11" t="s">
        <v>386</v>
      </c>
      <c r="X107" s="24" t="s">
        <v>478</v>
      </c>
    </row>
    <row r="108" spans="1:24" x14ac:dyDescent="0.6">
      <c r="A108" s="12" t="s">
        <v>268</v>
      </c>
      <c r="B108" s="11" t="s">
        <v>284</v>
      </c>
      <c r="C108" s="11">
        <v>1</v>
      </c>
      <c r="D108" s="10" t="s">
        <v>221</v>
      </c>
      <c r="E108" s="11">
        <v>1150</v>
      </c>
      <c r="F108" s="20">
        <v>39.181899999999999</v>
      </c>
      <c r="G108" s="20">
        <v>143.33240000000001</v>
      </c>
      <c r="H108" s="10" t="s">
        <v>267</v>
      </c>
      <c r="I108" s="10">
        <v>115</v>
      </c>
      <c r="J108" s="21">
        <v>2681</v>
      </c>
      <c r="K108" s="10">
        <v>450</v>
      </c>
      <c r="L108" s="11"/>
      <c r="M108" s="10">
        <v>1200</v>
      </c>
      <c r="N108" s="11"/>
      <c r="O108" s="10">
        <f>M108-K108</f>
        <v>750</v>
      </c>
      <c r="P108" s="22" t="s">
        <v>42</v>
      </c>
      <c r="Q108" s="11" t="s">
        <v>18</v>
      </c>
      <c r="R108" s="11" t="s">
        <v>143</v>
      </c>
      <c r="S108" s="25" t="s">
        <v>101</v>
      </c>
      <c r="T108" s="23">
        <v>19</v>
      </c>
      <c r="U108" s="11">
        <v>7.0000000000000007E-2</v>
      </c>
      <c r="V108" s="10"/>
      <c r="W108" s="11" t="s">
        <v>273</v>
      </c>
      <c r="X108" s="24" t="s">
        <v>428</v>
      </c>
    </row>
    <row r="109" spans="1:24" ht="28" x14ac:dyDescent="0.6">
      <c r="A109" s="12" t="s">
        <v>341</v>
      </c>
      <c r="B109" s="11" t="s">
        <v>284</v>
      </c>
      <c r="C109" s="11">
        <v>3</v>
      </c>
      <c r="D109" s="26"/>
      <c r="E109" s="13"/>
      <c r="F109" s="14">
        <v>0.96226400000000001</v>
      </c>
      <c r="G109" s="14">
        <v>127.813058</v>
      </c>
      <c r="H109" s="10" t="s">
        <v>267</v>
      </c>
      <c r="I109" s="10">
        <v>10</v>
      </c>
      <c r="J109" s="15">
        <v>450</v>
      </c>
      <c r="K109" s="12">
        <v>0</v>
      </c>
      <c r="L109" s="13"/>
      <c r="M109" s="12">
        <v>10</v>
      </c>
      <c r="N109" s="13"/>
      <c r="O109" s="12">
        <v>10</v>
      </c>
      <c r="P109" s="16" t="s">
        <v>17</v>
      </c>
      <c r="Q109" s="13" t="s">
        <v>85</v>
      </c>
      <c r="R109" s="13" t="s">
        <v>128</v>
      </c>
      <c r="S109" s="12">
        <v>80</v>
      </c>
      <c r="T109" s="23">
        <v>27</v>
      </c>
      <c r="U109" s="13"/>
      <c r="V109" s="12"/>
      <c r="W109" s="13" t="s">
        <v>304</v>
      </c>
      <c r="X109" s="19" t="s">
        <v>425</v>
      </c>
    </row>
    <row r="110" spans="1:24" x14ac:dyDescent="0.6">
      <c r="A110" s="12" t="s">
        <v>324</v>
      </c>
      <c r="B110" s="13" t="s">
        <v>284</v>
      </c>
      <c r="C110" s="11">
        <v>1</v>
      </c>
      <c r="D110" s="12"/>
      <c r="E110" s="13"/>
      <c r="F110" s="14">
        <v>34.712800000000001</v>
      </c>
      <c r="G110" s="14">
        <v>11.138500000000001</v>
      </c>
      <c r="H110" s="10" t="s">
        <v>267</v>
      </c>
      <c r="I110" s="10">
        <v>55</v>
      </c>
      <c r="J110" s="15">
        <v>0</v>
      </c>
      <c r="K110" s="12">
        <v>500</v>
      </c>
      <c r="L110" s="13"/>
      <c r="M110" s="12"/>
      <c r="N110" s="13"/>
      <c r="O110" s="12"/>
      <c r="P110" s="16"/>
      <c r="Q110" s="13" t="s">
        <v>129</v>
      </c>
      <c r="R110" s="13" t="s">
        <v>95</v>
      </c>
      <c r="S110" s="12"/>
      <c r="T110" s="17">
        <v>2</v>
      </c>
      <c r="U110" s="13"/>
      <c r="V110" s="12"/>
      <c r="W110" s="13" t="s">
        <v>304</v>
      </c>
      <c r="X110" s="19" t="s">
        <v>453</v>
      </c>
    </row>
    <row r="111" spans="1:24" ht="28" x14ac:dyDescent="0.6">
      <c r="A111" s="12" t="s">
        <v>251</v>
      </c>
      <c r="B111" s="13" t="s">
        <v>256</v>
      </c>
      <c r="C111" s="11">
        <v>1</v>
      </c>
      <c r="D111" s="26"/>
      <c r="E111" s="13"/>
      <c r="F111" s="14">
        <v>34.352699999999999</v>
      </c>
      <c r="G111" s="14">
        <v>35.7027</v>
      </c>
      <c r="H111" s="10" t="s">
        <v>267</v>
      </c>
      <c r="I111" s="10">
        <v>3</v>
      </c>
      <c r="J111" s="15">
        <v>104</v>
      </c>
      <c r="K111" s="12"/>
      <c r="L111" s="13"/>
      <c r="M111" s="12"/>
      <c r="N111" s="13"/>
      <c r="O111" s="12"/>
      <c r="P111" s="16"/>
      <c r="Q111" s="13" t="s">
        <v>247</v>
      </c>
      <c r="R111" s="13" t="s">
        <v>95</v>
      </c>
      <c r="S111" s="12"/>
      <c r="T111" s="17"/>
      <c r="U111" s="13"/>
      <c r="V111" s="12"/>
      <c r="W111" s="13" t="s">
        <v>301</v>
      </c>
      <c r="X111" s="19" t="s">
        <v>391</v>
      </c>
    </row>
    <row r="112" spans="1:24" ht="28" x14ac:dyDescent="0.6">
      <c r="A112" s="10" t="s">
        <v>337</v>
      </c>
      <c r="B112" s="11" t="s">
        <v>284</v>
      </c>
      <c r="C112" s="11">
        <v>1</v>
      </c>
      <c r="D112" s="12" t="s">
        <v>102</v>
      </c>
      <c r="E112" s="13">
        <v>1324</v>
      </c>
      <c r="F112" s="14">
        <v>28.079833333333333</v>
      </c>
      <c r="G112" s="14">
        <v>-89.13933333333334</v>
      </c>
      <c r="H112" s="10" t="s">
        <v>136</v>
      </c>
      <c r="I112" s="10">
        <v>140</v>
      </c>
      <c r="J112" s="15">
        <v>1066</v>
      </c>
      <c r="K112" s="12">
        <v>150</v>
      </c>
      <c r="L112" s="13"/>
      <c r="M112" s="12">
        <v>526</v>
      </c>
      <c r="N112" s="13"/>
      <c r="O112" s="12">
        <f>M112-K112</f>
        <v>376</v>
      </c>
      <c r="P112" s="16"/>
      <c r="Q112" s="13" t="s">
        <v>106</v>
      </c>
      <c r="R112" s="13" t="s">
        <v>107</v>
      </c>
      <c r="S112" s="12" t="s">
        <v>105</v>
      </c>
      <c r="T112" s="17">
        <v>33</v>
      </c>
      <c r="U112" s="13">
        <v>0.03</v>
      </c>
      <c r="V112" s="12"/>
      <c r="W112" s="13" t="s">
        <v>274</v>
      </c>
      <c r="X112" s="19" t="s">
        <v>435</v>
      </c>
    </row>
    <row r="113" spans="1:24" ht="56" x14ac:dyDescent="0.6">
      <c r="A113" s="12" t="s">
        <v>141</v>
      </c>
      <c r="B113" s="11" t="s">
        <v>284</v>
      </c>
      <c r="C113" s="11">
        <v>27</v>
      </c>
      <c r="D113" s="26"/>
      <c r="E113" s="13"/>
      <c r="F113" s="14">
        <v>-0.71117200000000003</v>
      </c>
      <c r="G113" s="14">
        <v>117.679097</v>
      </c>
      <c r="H113" s="10" t="s">
        <v>136</v>
      </c>
      <c r="I113" s="10">
        <v>20</v>
      </c>
      <c r="J113" s="15">
        <v>50</v>
      </c>
      <c r="K113" s="12">
        <v>870</v>
      </c>
      <c r="L113" s="13"/>
      <c r="M113" s="12">
        <v>3000</v>
      </c>
      <c r="N113" s="13"/>
      <c r="O113" s="12">
        <v>2130</v>
      </c>
      <c r="P113" s="16" t="s">
        <v>30</v>
      </c>
      <c r="Q113" s="13" t="s">
        <v>135</v>
      </c>
      <c r="R113" s="13" t="s">
        <v>142</v>
      </c>
      <c r="S113" s="12"/>
      <c r="T113" s="23">
        <v>2</v>
      </c>
      <c r="U113" s="13"/>
      <c r="V113" s="12"/>
      <c r="W113" s="13" t="s">
        <v>304</v>
      </c>
      <c r="X113" s="19" t="s">
        <v>393</v>
      </c>
    </row>
    <row r="114" spans="1:24" ht="28" x14ac:dyDescent="0.6">
      <c r="A114" s="12" t="s">
        <v>278</v>
      </c>
      <c r="B114" s="13" t="s">
        <v>284</v>
      </c>
      <c r="C114" s="11">
        <v>1</v>
      </c>
      <c r="D114" s="26"/>
      <c r="E114" s="13" t="s">
        <v>282</v>
      </c>
      <c r="F114" s="14">
        <v>36.123899999999999</v>
      </c>
      <c r="G114" s="14">
        <v>14.914899999999999</v>
      </c>
      <c r="H114" s="10" t="s">
        <v>267</v>
      </c>
      <c r="I114" s="10">
        <v>81</v>
      </c>
      <c r="J114" s="15">
        <v>116</v>
      </c>
      <c r="K114" s="12">
        <v>6000</v>
      </c>
      <c r="L114" s="13"/>
      <c r="M114" s="12"/>
      <c r="N114" s="13"/>
      <c r="O114" s="12"/>
      <c r="P114" s="16"/>
      <c r="Q114" s="13" t="s">
        <v>115</v>
      </c>
      <c r="R114" s="13" t="s">
        <v>280</v>
      </c>
      <c r="S114" s="12"/>
      <c r="T114" s="17">
        <v>25</v>
      </c>
      <c r="U114" s="13"/>
      <c r="V114" s="12"/>
      <c r="W114" s="11" t="s">
        <v>299</v>
      </c>
      <c r="X114" s="19" t="s">
        <v>462</v>
      </c>
    </row>
    <row r="115" spans="1:24" ht="28" x14ac:dyDescent="0.6">
      <c r="A115" s="12" t="s">
        <v>278</v>
      </c>
      <c r="B115" s="13" t="s">
        <v>284</v>
      </c>
      <c r="C115" s="11">
        <v>1</v>
      </c>
      <c r="D115" s="26"/>
      <c r="E115" s="13" t="s">
        <v>279</v>
      </c>
      <c r="F115" s="14">
        <v>36.243899999999996</v>
      </c>
      <c r="G115" s="14">
        <v>14.0131</v>
      </c>
      <c r="H115" s="10" t="s">
        <v>267</v>
      </c>
      <c r="I115" s="10">
        <v>52</v>
      </c>
      <c r="J115" s="15">
        <v>255</v>
      </c>
      <c r="K115" s="12">
        <v>3500</v>
      </c>
      <c r="L115" s="13"/>
      <c r="M115" s="12"/>
      <c r="N115" s="13"/>
      <c r="O115" s="12"/>
      <c r="P115" s="16"/>
      <c r="Q115" s="13" t="s">
        <v>115</v>
      </c>
      <c r="R115" s="13" t="s">
        <v>280</v>
      </c>
      <c r="S115" s="12">
        <v>10</v>
      </c>
      <c r="T115" s="17">
        <v>15</v>
      </c>
      <c r="U115" s="13"/>
      <c r="V115" s="12"/>
      <c r="W115" s="11" t="s">
        <v>299</v>
      </c>
      <c r="X115" s="19" t="s">
        <v>462</v>
      </c>
    </row>
    <row r="116" spans="1:24" ht="28" x14ac:dyDescent="0.6">
      <c r="A116" s="12" t="s">
        <v>278</v>
      </c>
      <c r="B116" s="13" t="s">
        <v>284</v>
      </c>
      <c r="C116" s="11">
        <v>1</v>
      </c>
      <c r="D116" s="26"/>
      <c r="E116" s="13" t="s">
        <v>281</v>
      </c>
      <c r="F116" s="14">
        <v>36.161299999999997</v>
      </c>
      <c r="G116" s="14">
        <v>14.0784</v>
      </c>
      <c r="H116" s="10" t="s">
        <v>267</v>
      </c>
      <c r="I116" s="10">
        <v>30</v>
      </c>
      <c r="J116" s="15">
        <v>315</v>
      </c>
      <c r="K116" s="12">
        <v>2500</v>
      </c>
      <c r="L116" s="13"/>
      <c r="M116" s="12"/>
      <c r="N116" s="13"/>
      <c r="O116" s="12"/>
      <c r="P116" s="16"/>
      <c r="Q116" s="13" t="s">
        <v>115</v>
      </c>
      <c r="R116" s="13" t="s">
        <v>280</v>
      </c>
      <c r="S116" s="12"/>
      <c r="T116" s="17">
        <v>14</v>
      </c>
      <c r="U116" s="13"/>
      <c r="V116" s="12"/>
      <c r="W116" s="11" t="s">
        <v>299</v>
      </c>
      <c r="X116" s="19" t="s">
        <v>462</v>
      </c>
    </row>
    <row r="117" spans="1:24" x14ac:dyDescent="0.6">
      <c r="A117" s="12" t="s">
        <v>261</v>
      </c>
      <c r="B117" s="13" t="s">
        <v>258</v>
      </c>
      <c r="C117" s="11">
        <v>1</v>
      </c>
      <c r="D117" s="26"/>
      <c r="E117" s="13"/>
      <c r="F117" s="14">
        <v>41.578899999999997</v>
      </c>
      <c r="G117" s="14">
        <v>-71.015500000000003</v>
      </c>
      <c r="H117" s="10" t="s">
        <v>136</v>
      </c>
      <c r="I117" s="10">
        <v>90</v>
      </c>
      <c r="J117" s="15">
        <v>60</v>
      </c>
      <c r="K117" s="12">
        <v>150</v>
      </c>
      <c r="L117" s="13"/>
      <c r="M117" s="12">
        <v>350</v>
      </c>
      <c r="N117" s="13"/>
      <c r="O117" s="12">
        <v>200</v>
      </c>
      <c r="P117" s="16" t="s">
        <v>17</v>
      </c>
      <c r="Q117" s="13"/>
      <c r="R117" s="13" t="s">
        <v>95</v>
      </c>
      <c r="S117" s="12"/>
      <c r="T117" s="17">
        <v>0.2</v>
      </c>
      <c r="U117" s="13"/>
      <c r="V117" s="12"/>
      <c r="W117" s="13" t="s">
        <v>274</v>
      </c>
      <c r="X117" s="19" t="s">
        <v>406</v>
      </c>
    </row>
    <row r="118" spans="1:24" s="30" customFormat="1" x14ac:dyDescent="0.6">
      <c r="A118" s="31" t="s">
        <v>526</v>
      </c>
      <c r="B118" s="31" t="s">
        <v>289</v>
      </c>
      <c r="C118" s="31">
        <v>1</v>
      </c>
      <c r="D118" s="31"/>
      <c r="E118" s="31"/>
      <c r="F118" s="31">
        <v>36.693899999999999</v>
      </c>
      <c r="G118" s="31">
        <v>-121.8854</v>
      </c>
      <c r="H118" s="31" t="s">
        <v>267</v>
      </c>
      <c r="I118" s="31">
        <v>6</v>
      </c>
      <c r="J118" s="31">
        <v>86</v>
      </c>
      <c r="K118" s="31"/>
      <c r="L118" s="31"/>
      <c r="M118" s="31"/>
      <c r="N118" s="31"/>
      <c r="O118" s="31"/>
      <c r="P118" s="31"/>
      <c r="Q118" s="31"/>
      <c r="R118" s="31" t="s">
        <v>95</v>
      </c>
      <c r="S118" s="31"/>
      <c r="T118" s="31"/>
      <c r="U118" s="31"/>
      <c r="V118" s="31"/>
      <c r="W118" s="11" t="s">
        <v>304</v>
      </c>
      <c r="X118" s="32" t="s">
        <v>527</v>
      </c>
    </row>
    <row r="119" spans="1:24" x14ac:dyDescent="0.6">
      <c r="A119" s="12" t="s">
        <v>311</v>
      </c>
      <c r="B119" s="11" t="s">
        <v>284</v>
      </c>
      <c r="C119" s="11">
        <v>1</v>
      </c>
      <c r="D119" s="10" t="s">
        <v>206</v>
      </c>
      <c r="E119" s="11">
        <v>1081</v>
      </c>
      <c r="F119" s="20">
        <v>-19.619700000000002</v>
      </c>
      <c r="G119" s="20">
        <v>11.3193</v>
      </c>
      <c r="H119" s="10" t="s">
        <v>136</v>
      </c>
      <c r="I119" s="10">
        <v>143</v>
      </c>
      <c r="J119" s="21">
        <v>794</v>
      </c>
      <c r="K119" s="10">
        <v>90</v>
      </c>
      <c r="L119" s="11"/>
      <c r="M119" s="10">
        <v>178</v>
      </c>
      <c r="N119" s="11"/>
      <c r="O119" s="10">
        <f>M119-K119</f>
        <v>88</v>
      </c>
      <c r="P119" s="22" t="s">
        <v>17</v>
      </c>
      <c r="Q119" s="11" t="s">
        <v>85</v>
      </c>
      <c r="R119" s="11" t="s">
        <v>207</v>
      </c>
      <c r="S119" s="10" t="s">
        <v>16</v>
      </c>
      <c r="T119" s="23">
        <v>32.5</v>
      </c>
      <c r="U119" s="11"/>
      <c r="V119" s="11"/>
      <c r="W119" s="11" t="s">
        <v>299</v>
      </c>
      <c r="X119" s="24" t="s">
        <v>511</v>
      </c>
    </row>
    <row r="120" spans="1:24" x14ac:dyDescent="0.6">
      <c r="A120" s="10" t="s">
        <v>311</v>
      </c>
      <c r="B120" s="11" t="s">
        <v>284</v>
      </c>
      <c r="C120" s="11">
        <v>1</v>
      </c>
      <c r="D120" s="10" t="s">
        <v>208</v>
      </c>
      <c r="E120" s="11">
        <v>532</v>
      </c>
      <c r="F120" s="20">
        <v>-19.744</v>
      </c>
      <c r="G120" s="20">
        <v>10.518800000000001</v>
      </c>
      <c r="H120" s="10" t="s">
        <v>136</v>
      </c>
      <c r="I120" s="10">
        <v>224</v>
      </c>
      <c r="J120" s="21">
        <v>1331</v>
      </c>
      <c r="K120" s="10">
        <v>100</v>
      </c>
      <c r="L120" s="11"/>
      <c r="M120" s="10">
        <v>280</v>
      </c>
      <c r="N120" s="11"/>
      <c r="O120" s="10">
        <f>M120-K120</f>
        <v>180</v>
      </c>
      <c r="P120" s="22" t="s">
        <v>30</v>
      </c>
      <c r="Q120" s="11" t="s">
        <v>209</v>
      </c>
      <c r="R120" s="11" t="s">
        <v>207</v>
      </c>
      <c r="S120" s="10" t="s">
        <v>210</v>
      </c>
      <c r="T120" s="23">
        <v>32</v>
      </c>
      <c r="U120" s="11"/>
      <c r="V120" s="11"/>
      <c r="W120" s="11" t="s">
        <v>299</v>
      </c>
      <c r="X120" s="24" t="s">
        <v>509</v>
      </c>
    </row>
    <row r="121" spans="1:24" ht="28" x14ac:dyDescent="0.6">
      <c r="A121" s="12" t="s">
        <v>311</v>
      </c>
      <c r="B121" s="11" t="s">
        <v>284</v>
      </c>
      <c r="C121" s="11">
        <v>1</v>
      </c>
      <c r="D121" s="10" t="s">
        <v>206</v>
      </c>
      <c r="E121" s="11">
        <v>1085</v>
      </c>
      <c r="F121" s="20">
        <v>-29.374400000000001</v>
      </c>
      <c r="G121" s="20">
        <v>13.9901</v>
      </c>
      <c r="H121" s="10" t="s">
        <v>136</v>
      </c>
      <c r="I121" s="10">
        <v>227</v>
      </c>
      <c r="J121" s="21">
        <v>1713</v>
      </c>
      <c r="K121" s="10">
        <v>75</v>
      </c>
      <c r="L121" s="11"/>
      <c r="M121" s="10">
        <v>600</v>
      </c>
      <c r="N121" s="11"/>
      <c r="O121" s="10">
        <f>M121-K121</f>
        <v>525</v>
      </c>
      <c r="P121" s="22"/>
      <c r="Q121" s="11" t="s">
        <v>28</v>
      </c>
      <c r="R121" s="11" t="s">
        <v>211</v>
      </c>
      <c r="S121" s="10" t="s">
        <v>16</v>
      </c>
      <c r="T121" s="23">
        <v>30</v>
      </c>
      <c r="U121" s="11">
        <v>5.0000000000000001E-3</v>
      </c>
      <c r="V121" s="11"/>
      <c r="W121" s="11" t="s">
        <v>299</v>
      </c>
      <c r="X121" s="24" t="s">
        <v>489</v>
      </c>
    </row>
    <row r="122" spans="1:24" ht="28" x14ac:dyDescent="0.6">
      <c r="A122" s="12" t="s">
        <v>323</v>
      </c>
      <c r="B122" s="11" t="s">
        <v>284</v>
      </c>
      <c r="C122" s="11">
        <v>3</v>
      </c>
      <c r="D122" s="26"/>
      <c r="E122" s="13"/>
      <c r="F122" s="14">
        <v>41.219503000000003</v>
      </c>
      <c r="G122" s="14">
        <v>-69.895994000000002</v>
      </c>
      <c r="H122" s="10" t="s">
        <v>136</v>
      </c>
      <c r="I122" s="10">
        <v>60</v>
      </c>
      <c r="J122" s="15">
        <v>100</v>
      </c>
      <c r="K122" s="12">
        <v>0</v>
      </c>
      <c r="L122" s="13" t="s">
        <v>52</v>
      </c>
      <c r="M122" s="12">
        <v>500</v>
      </c>
      <c r="N122" s="13" t="s">
        <v>131</v>
      </c>
      <c r="O122" s="12">
        <v>500</v>
      </c>
      <c r="P122" s="16" t="s">
        <v>30</v>
      </c>
      <c r="Q122" s="13" t="s">
        <v>129</v>
      </c>
      <c r="R122" s="13" t="s">
        <v>128</v>
      </c>
      <c r="S122" s="12" t="s">
        <v>147</v>
      </c>
      <c r="T122" s="23">
        <v>0.1</v>
      </c>
      <c r="U122" s="13"/>
      <c r="V122" s="12"/>
      <c r="W122" s="13" t="s">
        <v>305</v>
      </c>
      <c r="X122" s="19" t="s">
        <v>434</v>
      </c>
    </row>
    <row r="123" spans="1:24" ht="28" x14ac:dyDescent="0.6">
      <c r="A123" s="12" t="s">
        <v>323</v>
      </c>
      <c r="B123" s="13" t="s">
        <v>295</v>
      </c>
      <c r="C123" s="11">
        <v>1</v>
      </c>
      <c r="D123" s="26"/>
      <c r="E123" s="13"/>
      <c r="F123" s="14">
        <v>41.280299999999997</v>
      </c>
      <c r="G123" s="14">
        <v>-70.103200000000001</v>
      </c>
      <c r="H123" s="10" t="s">
        <v>136</v>
      </c>
      <c r="I123" s="10"/>
      <c r="J123" s="15"/>
      <c r="K123" s="12"/>
      <c r="L123" s="13"/>
      <c r="M123" s="12"/>
      <c r="N123" s="13"/>
      <c r="O123" s="12"/>
      <c r="P123" s="16"/>
      <c r="Q123" s="13"/>
      <c r="R123" s="13"/>
      <c r="S123" s="12"/>
      <c r="T123" s="17"/>
      <c r="U123" s="13"/>
      <c r="V123" s="12"/>
      <c r="W123" s="13" t="s">
        <v>274</v>
      </c>
      <c r="X123" s="19" t="s">
        <v>388</v>
      </c>
    </row>
    <row r="124" spans="1:24" x14ac:dyDescent="0.6">
      <c r="A124" s="12" t="s">
        <v>259</v>
      </c>
      <c r="B124" s="13" t="s">
        <v>284</v>
      </c>
      <c r="C124" s="11">
        <v>1</v>
      </c>
      <c r="D124" s="26"/>
      <c r="E124" s="13"/>
      <c r="F124" s="14">
        <v>52.631900000000002</v>
      </c>
      <c r="G124" s="14">
        <v>3.6823999999999999</v>
      </c>
      <c r="H124" s="10" t="s">
        <v>136</v>
      </c>
      <c r="I124" s="10">
        <v>60</v>
      </c>
      <c r="J124" s="15">
        <v>24</v>
      </c>
      <c r="K124" s="12">
        <v>5</v>
      </c>
      <c r="L124" s="13"/>
      <c r="M124" s="12"/>
      <c r="N124" s="13"/>
      <c r="O124" s="12"/>
      <c r="P124" s="16"/>
      <c r="Q124" s="13"/>
      <c r="R124" s="13" t="s">
        <v>95</v>
      </c>
      <c r="S124" s="12"/>
      <c r="T124" s="17"/>
      <c r="U124" s="13"/>
      <c r="V124" s="12"/>
      <c r="W124" s="13" t="s">
        <v>304</v>
      </c>
      <c r="X124" s="19" t="s">
        <v>437</v>
      </c>
    </row>
    <row r="125" spans="1:24" ht="84" x14ac:dyDescent="0.6">
      <c r="A125" s="10" t="s">
        <v>313</v>
      </c>
      <c r="B125" s="11" t="s">
        <v>284</v>
      </c>
      <c r="C125" s="11">
        <v>1</v>
      </c>
      <c r="D125" s="12" t="s">
        <v>76</v>
      </c>
      <c r="E125" s="13" t="s">
        <v>73</v>
      </c>
      <c r="F125" s="14">
        <v>39.634166666666665</v>
      </c>
      <c r="G125" s="14">
        <v>-73.62166666666667</v>
      </c>
      <c r="H125" s="10" t="s">
        <v>136</v>
      </c>
      <c r="I125" s="10">
        <v>44</v>
      </c>
      <c r="J125" s="15">
        <v>33</v>
      </c>
      <c r="K125" s="12">
        <v>20</v>
      </c>
      <c r="L125" s="11" t="s">
        <v>131</v>
      </c>
      <c r="M125" s="12">
        <v>420</v>
      </c>
      <c r="N125" s="11" t="s">
        <v>52</v>
      </c>
      <c r="O125" s="12">
        <f t="shared" ref="O125:O131" si="2">M125-K125</f>
        <v>400</v>
      </c>
      <c r="P125" s="16" t="s">
        <v>72</v>
      </c>
      <c r="Q125" s="13" t="s">
        <v>70</v>
      </c>
      <c r="R125" s="13" t="s">
        <v>75</v>
      </c>
      <c r="S125" s="12" t="s">
        <v>74</v>
      </c>
      <c r="T125" s="23">
        <v>1</v>
      </c>
      <c r="U125" s="12"/>
      <c r="V125" s="12"/>
      <c r="W125" s="11" t="s">
        <v>274</v>
      </c>
      <c r="X125" s="24" t="s">
        <v>518</v>
      </c>
    </row>
    <row r="126" spans="1:24" ht="42" x14ac:dyDescent="0.6">
      <c r="A126" s="10" t="s">
        <v>313</v>
      </c>
      <c r="B126" s="11" t="s">
        <v>284</v>
      </c>
      <c r="C126" s="11">
        <v>1</v>
      </c>
      <c r="D126" s="12" t="s">
        <v>76</v>
      </c>
      <c r="E126" s="13" t="s">
        <v>79</v>
      </c>
      <c r="F126" s="14">
        <v>39.565666666666665</v>
      </c>
      <c r="G126" s="14">
        <v>-73.497166666666672</v>
      </c>
      <c r="H126" s="10" t="s">
        <v>136</v>
      </c>
      <c r="I126" s="10">
        <v>56</v>
      </c>
      <c r="J126" s="15">
        <v>35</v>
      </c>
      <c r="K126" s="12">
        <v>220</v>
      </c>
      <c r="L126" s="11"/>
      <c r="M126" s="12">
        <v>520</v>
      </c>
      <c r="N126" s="11"/>
      <c r="O126" s="12">
        <f t="shared" si="2"/>
        <v>300</v>
      </c>
      <c r="P126" s="16" t="s">
        <v>80</v>
      </c>
      <c r="Q126" s="13" t="s">
        <v>70</v>
      </c>
      <c r="R126" s="13" t="s">
        <v>81</v>
      </c>
      <c r="S126" s="12" t="s">
        <v>379</v>
      </c>
      <c r="T126" s="23">
        <v>5</v>
      </c>
      <c r="U126" s="12"/>
      <c r="V126" s="12"/>
      <c r="W126" s="11" t="s">
        <v>274</v>
      </c>
      <c r="X126" s="19" t="s">
        <v>516</v>
      </c>
    </row>
    <row r="127" spans="1:24" ht="56" x14ac:dyDescent="0.6">
      <c r="A127" s="10" t="s">
        <v>313</v>
      </c>
      <c r="B127" s="11" t="s">
        <v>284</v>
      </c>
      <c r="C127" s="11">
        <v>1</v>
      </c>
      <c r="D127" s="12" t="s">
        <v>76</v>
      </c>
      <c r="E127" s="13" t="s">
        <v>82</v>
      </c>
      <c r="F127" s="14">
        <v>39.519500000000001</v>
      </c>
      <c r="G127" s="14">
        <v>-73.413166666666669</v>
      </c>
      <c r="H127" s="10" t="s">
        <v>136</v>
      </c>
      <c r="I127" s="10">
        <v>65</v>
      </c>
      <c r="J127" s="15">
        <v>36</v>
      </c>
      <c r="K127" s="12">
        <v>0</v>
      </c>
      <c r="L127" s="11" t="s">
        <v>131</v>
      </c>
      <c r="M127" s="12">
        <v>320</v>
      </c>
      <c r="N127" s="11" t="s">
        <v>52</v>
      </c>
      <c r="O127" s="12">
        <f t="shared" si="2"/>
        <v>320</v>
      </c>
      <c r="P127" s="16" t="s">
        <v>83</v>
      </c>
      <c r="Q127" s="13" t="s">
        <v>70</v>
      </c>
      <c r="R127" s="13" t="s">
        <v>84</v>
      </c>
      <c r="S127" s="12" t="s">
        <v>379</v>
      </c>
      <c r="T127" s="23">
        <v>1</v>
      </c>
      <c r="U127" s="12"/>
      <c r="V127" s="12"/>
      <c r="W127" s="11" t="s">
        <v>274</v>
      </c>
      <c r="X127" s="19" t="s">
        <v>517</v>
      </c>
    </row>
    <row r="128" spans="1:24" ht="42" x14ac:dyDescent="0.6">
      <c r="A128" s="10" t="s">
        <v>313</v>
      </c>
      <c r="B128" s="11" t="s">
        <v>258</v>
      </c>
      <c r="C128" s="11">
        <v>1</v>
      </c>
      <c r="D128" s="10"/>
      <c r="E128" s="11"/>
      <c r="F128" s="20">
        <v>39.519500000000001</v>
      </c>
      <c r="G128" s="20">
        <v>-73.413166666666669</v>
      </c>
      <c r="H128" s="10" t="s">
        <v>136</v>
      </c>
      <c r="I128" s="10">
        <v>80</v>
      </c>
      <c r="J128" s="21">
        <v>40</v>
      </c>
      <c r="K128" s="10">
        <v>30</v>
      </c>
      <c r="L128" s="11"/>
      <c r="M128" s="10">
        <v>400</v>
      </c>
      <c r="N128" s="11"/>
      <c r="O128" s="10">
        <f t="shared" si="2"/>
        <v>370</v>
      </c>
      <c r="P128" s="22" t="s">
        <v>17</v>
      </c>
      <c r="Q128" s="11" t="s">
        <v>70</v>
      </c>
      <c r="R128" s="11" t="s">
        <v>81</v>
      </c>
      <c r="S128" s="10"/>
      <c r="T128" s="23"/>
      <c r="U128" s="10"/>
      <c r="V128" s="10"/>
      <c r="W128" s="11" t="s">
        <v>274</v>
      </c>
      <c r="X128" s="24" t="s">
        <v>406</v>
      </c>
    </row>
    <row r="129" spans="1:24" x14ac:dyDescent="0.6">
      <c r="A129" s="12" t="s">
        <v>313</v>
      </c>
      <c r="B129" s="11" t="s">
        <v>284</v>
      </c>
      <c r="C129" s="11">
        <v>1</v>
      </c>
      <c r="D129" s="10" t="s">
        <v>188</v>
      </c>
      <c r="E129" s="11">
        <v>1072</v>
      </c>
      <c r="F129" s="20">
        <v>39.365600000000001</v>
      </c>
      <c r="G129" s="20">
        <v>-72.694599999999994</v>
      </c>
      <c r="H129" s="10" t="s">
        <v>136</v>
      </c>
      <c r="I129" s="10">
        <v>130</v>
      </c>
      <c r="J129" s="21">
        <v>98</v>
      </c>
      <c r="K129" s="10">
        <v>9</v>
      </c>
      <c r="L129" s="11"/>
      <c r="M129" s="10">
        <v>182</v>
      </c>
      <c r="N129" s="11"/>
      <c r="O129" s="10">
        <f t="shared" si="2"/>
        <v>173</v>
      </c>
      <c r="P129" s="22"/>
      <c r="Q129" s="11" t="s">
        <v>189</v>
      </c>
      <c r="R129" s="11" t="s">
        <v>190</v>
      </c>
      <c r="S129" s="10" t="s">
        <v>96</v>
      </c>
      <c r="T129" s="23">
        <v>28</v>
      </c>
      <c r="U129" s="11"/>
      <c r="V129" s="10"/>
      <c r="W129" s="11" t="s">
        <v>307</v>
      </c>
      <c r="X129" s="24" t="s">
        <v>480</v>
      </c>
    </row>
    <row r="130" spans="1:24" x14ac:dyDescent="0.6">
      <c r="A130" s="12" t="s">
        <v>313</v>
      </c>
      <c r="B130" s="11" t="s">
        <v>284</v>
      </c>
      <c r="C130" s="11">
        <v>1</v>
      </c>
      <c r="D130" s="10" t="s">
        <v>188</v>
      </c>
      <c r="E130" s="11">
        <v>1073</v>
      </c>
      <c r="F130" s="20">
        <v>39.2254</v>
      </c>
      <c r="G130" s="20">
        <v>-72.275800000000004</v>
      </c>
      <c r="H130" s="10" t="s">
        <v>136</v>
      </c>
      <c r="I130" s="10">
        <v>170</v>
      </c>
      <c r="J130" s="21">
        <v>639</v>
      </c>
      <c r="K130" s="10">
        <v>9</v>
      </c>
      <c r="L130" s="11"/>
      <c r="M130" s="10">
        <v>475</v>
      </c>
      <c r="N130" s="11"/>
      <c r="O130" s="10">
        <f t="shared" si="2"/>
        <v>466</v>
      </c>
      <c r="P130" s="22"/>
      <c r="Q130" s="11" t="s">
        <v>85</v>
      </c>
      <c r="R130" s="11" t="s">
        <v>158</v>
      </c>
      <c r="S130" s="10" t="s">
        <v>16</v>
      </c>
      <c r="T130" s="23">
        <v>32</v>
      </c>
      <c r="U130" s="11"/>
      <c r="V130" s="10"/>
      <c r="W130" s="11" t="s">
        <v>307</v>
      </c>
      <c r="X130" s="24" t="s">
        <v>507</v>
      </c>
    </row>
    <row r="131" spans="1:24" ht="70" x14ac:dyDescent="0.6">
      <c r="A131" s="10" t="s">
        <v>321</v>
      </c>
      <c r="B131" s="11" t="s">
        <v>284</v>
      </c>
      <c r="C131" s="11">
        <v>1</v>
      </c>
      <c r="D131" s="12" t="s">
        <v>21</v>
      </c>
      <c r="E131" s="13">
        <v>1508</v>
      </c>
      <c r="F131" s="14">
        <v>-34.448166666666665</v>
      </c>
      <c r="G131" s="14">
        <v>171.34316666666666</v>
      </c>
      <c r="H131" s="10" t="s">
        <v>136</v>
      </c>
      <c r="I131" s="10">
        <v>115</v>
      </c>
      <c r="J131" s="15">
        <v>1609</v>
      </c>
      <c r="K131" s="12">
        <v>300</v>
      </c>
      <c r="L131" s="13"/>
      <c r="M131" s="12">
        <v>500</v>
      </c>
      <c r="N131" s="13" t="s">
        <v>373</v>
      </c>
      <c r="O131" s="12">
        <f t="shared" si="2"/>
        <v>200</v>
      </c>
      <c r="P131" s="16" t="s">
        <v>17</v>
      </c>
      <c r="Q131" s="13" t="s">
        <v>22</v>
      </c>
      <c r="R131" s="13" t="s">
        <v>94</v>
      </c>
      <c r="S131" s="12" t="s">
        <v>5</v>
      </c>
      <c r="T131" s="17">
        <v>29</v>
      </c>
      <c r="U131" s="13">
        <v>0.02</v>
      </c>
      <c r="V131" s="12"/>
      <c r="W131" s="11" t="s">
        <v>299</v>
      </c>
      <c r="X131" s="19" t="s">
        <v>484</v>
      </c>
    </row>
    <row r="132" spans="1:24" ht="28" x14ac:dyDescent="0.6">
      <c r="A132" s="12" t="s">
        <v>127</v>
      </c>
      <c r="B132" s="11" t="s">
        <v>284</v>
      </c>
      <c r="C132" s="11">
        <v>10</v>
      </c>
      <c r="D132" s="26"/>
      <c r="E132" s="13"/>
      <c r="F132" s="14">
        <v>4.012772</v>
      </c>
      <c r="G132" s="14">
        <v>7.3349190000000002</v>
      </c>
      <c r="H132" s="10" t="s">
        <v>136</v>
      </c>
      <c r="I132" s="10">
        <v>40</v>
      </c>
      <c r="J132" s="15">
        <v>100</v>
      </c>
      <c r="K132" s="12">
        <v>160</v>
      </c>
      <c r="L132" s="13" t="s">
        <v>130</v>
      </c>
      <c r="M132" s="12">
        <v>2000</v>
      </c>
      <c r="N132" s="13" t="s">
        <v>129</v>
      </c>
      <c r="O132" s="12">
        <v>1840</v>
      </c>
      <c r="P132" s="16" t="s">
        <v>30</v>
      </c>
      <c r="Q132" s="13" t="s">
        <v>129</v>
      </c>
      <c r="R132" s="13" t="s">
        <v>128</v>
      </c>
      <c r="S132" s="12"/>
      <c r="T132" s="23">
        <v>0.2</v>
      </c>
      <c r="U132" s="13"/>
      <c r="V132" s="12"/>
      <c r="W132" s="13" t="s">
        <v>274</v>
      </c>
      <c r="X132" s="19" t="s">
        <v>431</v>
      </c>
    </row>
    <row r="133" spans="1:24" x14ac:dyDescent="0.6">
      <c r="A133" s="12" t="s">
        <v>260</v>
      </c>
      <c r="B133" s="13" t="s">
        <v>284</v>
      </c>
      <c r="C133" s="11">
        <v>1</v>
      </c>
      <c r="D133" s="12"/>
      <c r="E133" s="13"/>
      <c r="F133" s="14">
        <v>3.9373</v>
      </c>
      <c r="G133" s="14">
        <v>6.0865999999999998</v>
      </c>
      <c r="H133" s="10" t="s">
        <v>136</v>
      </c>
      <c r="I133" s="10">
        <v>40</v>
      </c>
      <c r="J133" s="15">
        <v>75</v>
      </c>
      <c r="K133" s="12">
        <v>120</v>
      </c>
      <c r="L133" s="13"/>
      <c r="M133" s="12">
        <v>450</v>
      </c>
      <c r="N133" s="13"/>
      <c r="O133" s="12">
        <f>M133-K133</f>
        <v>330</v>
      </c>
      <c r="P133" s="16"/>
      <c r="Q133" s="13"/>
      <c r="R133" s="13" t="s">
        <v>95</v>
      </c>
      <c r="S133" s="12"/>
      <c r="T133" s="17"/>
      <c r="U133" s="13"/>
      <c r="V133" s="12"/>
      <c r="W133" s="13" t="s">
        <v>274</v>
      </c>
      <c r="X133" s="19" t="s">
        <v>405</v>
      </c>
    </row>
    <row r="134" spans="1:24" x14ac:dyDescent="0.6">
      <c r="A134" s="12" t="s">
        <v>342</v>
      </c>
      <c r="B134" s="11" t="s">
        <v>284</v>
      </c>
      <c r="C134" s="11">
        <v>1</v>
      </c>
      <c r="D134" s="10" t="s">
        <v>187</v>
      </c>
      <c r="E134" s="11">
        <v>1055</v>
      </c>
      <c r="F134" s="20">
        <v>32.7849</v>
      </c>
      <c r="G134" s="20">
        <v>-76.286299999999997</v>
      </c>
      <c r="H134" s="10" t="s">
        <v>136</v>
      </c>
      <c r="I134" s="10">
        <v>200</v>
      </c>
      <c r="J134" s="21">
        <v>1798</v>
      </c>
      <c r="K134" s="10">
        <v>25</v>
      </c>
      <c r="L134" s="11" t="s">
        <v>161</v>
      </c>
      <c r="M134" s="10">
        <v>42</v>
      </c>
      <c r="N134" s="11"/>
      <c r="O134" s="10">
        <f>M134-K134</f>
        <v>17</v>
      </c>
      <c r="P134" s="22"/>
      <c r="Q134" s="11" t="s">
        <v>178</v>
      </c>
      <c r="R134" s="11" t="s">
        <v>158</v>
      </c>
      <c r="S134" s="10" t="s">
        <v>29</v>
      </c>
      <c r="T134" s="23">
        <v>32.5</v>
      </c>
      <c r="U134" s="11"/>
      <c r="V134" s="10"/>
      <c r="W134" s="11" t="s">
        <v>386</v>
      </c>
      <c r="X134" s="24" t="s">
        <v>512</v>
      </c>
    </row>
    <row r="135" spans="1:24" x14ac:dyDescent="0.6">
      <c r="A135" s="12" t="s">
        <v>144</v>
      </c>
      <c r="B135" s="11" t="s">
        <v>284</v>
      </c>
      <c r="C135" s="11">
        <v>1</v>
      </c>
      <c r="D135" s="12"/>
      <c r="E135" s="13"/>
      <c r="F135" s="14">
        <v>54</v>
      </c>
      <c r="G135" s="14">
        <v>3</v>
      </c>
      <c r="H135" s="10" t="s">
        <v>136</v>
      </c>
      <c r="I135" s="10">
        <v>100</v>
      </c>
      <c r="J135" s="15">
        <v>36</v>
      </c>
      <c r="K135" s="12">
        <v>0</v>
      </c>
      <c r="L135" s="13"/>
      <c r="M135" s="12">
        <v>6</v>
      </c>
      <c r="N135" s="13"/>
      <c r="O135" s="12">
        <f>M135-K135</f>
        <v>6</v>
      </c>
      <c r="P135" s="16" t="s">
        <v>17</v>
      </c>
      <c r="Q135" s="13" t="s">
        <v>85</v>
      </c>
      <c r="R135" s="13" t="s">
        <v>95</v>
      </c>
      <c r="S135" s="12"/>
      <c r="T135" s="23">
        <v>16</v>
      </c>
      <c r="U135" s="13"/>
      <c r="V135" s="12"/>
      <c r="W135" s="13" t="s">
        <v>304</v>
      </c>
      <c r="X135" s="19" t="s">
        <v>437</v>
      </c>
    </row>
    <row r="136" spans="1:24" x14ac:dyDescent="0.6">
      <c r="A136" s="12" t="s">
        <v>343</v>
      </c>
      <c r="B136" s="13" t="s">
        <v>289</v>
      </c>
      <c r="C136" s="11">
        <v>1</v>
      </c>
      <c r="D136" s="12"/>
      <c r="E136" s="13"/>
      <c r="F136" s="14">
        <v>38.173900000000003</v>
      </c>
      <c r="G136" s="14">
        <v>13.464399999999999</v>
      </c>
      <c r="H136" s="10" t="s">
        <v>267</v>
      </c>
      <c r="I136" s="10">
        <v>17</v>
      </c>
      <c r="J136" s="15">
        <v>414</v>
      </c>
      <c r="K136" s="12"/>
      <c r="L136" s="13"/>
      <c r="M136" s="12"/>
      <c r="N136" s="13"/>
      <c r="O136" s="12"/>
      <c r="P136" s="16"/>
      <c r="Q136" s="13" t="s">
        <v>85</v>
      </c>
      <c r="R136" s="13" t="s">
        <v>98</v>
      </c>
      <c r="S136" s="12"/>
      <c r="T136" s="17">
        <v>10</v>
      </c>
      <c r="U136" s="13"/>
      <c r="V136" s="12"/>
      <c r="W136" s="13" t="s">
        <v>386</v>
      </c>
      <c r="X136" s="19" t="s">
        <v>433</v>
      </c>
    </row>
    <row r="137" spans="1:24" ht="28" x14ac:dyDescent="0.6">
      <c r="A137" s="12" t="s">
        <v>272</v>
      </c>
      <c r="B137" s="13" t="s">
        <v>256</v>
      </c>
      <c r="C137" s="11">
        <v>1</v>
      </c>
      <c r="D137" s="12"/>
      <c r="E137" s="13"/>
      <c r="F137" s="14">
        <v>67.853099999999998</v>
      </c>
      <c r="G137" s="14">
        <v>11.379300000000001</v>
      </c>
      <c r="H137" s="10" t="s">
        <v>136</v>
      </c>
      <c r="I137" s="10">
        <v>100</v>
      </c>
      <c r="J137" s="15">
        <v>800</v>
      </c>
      <c r="K137" s="12"/>
      <c r="L137" s="13"/>
      <c r="M137" s="12"/>
      <c r="N137" s="13"/>
      <c r="O137" s="12"/>
      <c r="P137" s="16"/>
      <c r="Q137" s="13" t="s">
        <v>135</v>
      </c>
      <c r="R137" s="13" t="s">
        <v>242</v>
      </c>
      <c r="S137" s="12"/>
      <c r="T137" s="17"/>
      <c r="U137" s="13"/>
      <c r="V137" s="12"/>
      <c r="W137" s="13" t="s">
        <v>301</v>
      </c>
      <c r="X137" s="19" t="s">
        <v>413</v>
      </c>
    </row>
    <row r="138" spans="1:24" x14ac:dyDescent="0.6">
      <c r="A138" s="12" t="s">
        <v>272</v>
      </c>
      <c r="B138" s="11" t="s">
        <v>284</v>
      </c>
      <c r="C138" s="11">
        <v>1</v>
      </c>
      <c r="D138" s="10" t="s">
        <v>202</v>
      </c>
      <c r="E138" s="11">
        <v>644</v>
      </c>
      <c r="F138" s="20">
        <v>66.678299999999993</v>
      </c>
      <c r="G138" s="20">
        <v>4.5766999999999998</v>
      </c>
      <c r="H138" s="10" t="s">
        <v>136</v>
      </c>
      <c r="I138" s="10">
        <v>341</v>
      </c>
      <c r="J138" s="21">
        <v>1225</v>
      </c>
      <c r="K138" s="10">
        <v>40</v>
      </c>
      <c r="L138" s="11"/>
      <c r="M138" s="10">
        <v>252</v>
      </c>
      <c r="N138" s="11"/>
      <c r="O138" s="10">
        <f>M138-K138</f>
        <v>212</v>
      </c>
      <c r="P138" s="22"/>
      <c r="Q138" s="11" t="s">
        <v>200</v>
      </c>
      <c r="R138" s="11" t="s">
        <v>204</v>
      </c>
      <c r="S138" s="10" t="s">
        <v>203</v>
      </c>
      <c r="T138" s="23">
        <v>31</v>
      </c>
      <c r="U138" s="11"/>
      <c r="V138" s="11"/>
      <c r="W138" s="11" t="s">
        <v>307</v>
      </c>
      <c r="X138" s="24" t="s">
        <v>501</v>
      </c>
    </row>
    <row r="139" spans="1:24" ht="28" x14ac:dyDescent="0.6">
      <c r="A139" s="10" t="s">
        <v>272</v>
      </c>
      <c r="B139" s="11" t="s">
        <v>284</v>
      </c>
      <c r="C139" s="11">
        <v>1</v>
      </c>
      <c r="D139" s="10" t="s">
        <v>198</v>
      </c>
      <c r="E139" s="11">
        <v>339</v>
      </c>
      <c r="F139" s="20">
        <v>67.210800000000006</v>
      </c>
      <c r="G139" s="20">
        <v>6.3174999999999999</v>
      </c>
      <c r="H139" s="10" t="s">
        <v>136</v>
      </c>
      <c r="I139" s="10">
        <v>300</v>
      </c>
      <c r="J139" s="21">
        <v>1262</v>
      </c>
      <c r="K139" s="10">
        <v>50</v>
      </c>
      <c r="L139" s="11"/>
      <c r="M139" s="10">
        <v>106</v>
      </c>
      <c r="N139" s="11"/>
      <c r="O139" s="10">
        <f>M139-K139</f>
        <v>56</v>
      </c>
      <c r="P139" s="22" t="s">
        <v>17</v>
      </c>
      <c r="Q139" s="11" t="s">
        <v>200</v>
      </c>
      <c r="R139" s="11" t="s">
        <v>201</v>
      </c>
      <c r="S139" s="10" t="s">
        <v>89</v>
      </c>
      <c r="T139" s="23">
        <v>30</v>
      </c>
      <c r="U139" s="11"/>
      <c r="V139" s="11"/>
      <c r="W139" s="11" t="s">
        <v>299</v>
      </c>
      <c r="X139" s="24" t="s">
        <v>490</v>
      </c>
    </row>
    <row r="140" spans="1:24" ht="28" x14ac:dyDescent="0.6">
      <c r="A140" s="10" t="s">
        <v>272</v>
      </c>
      <c r="B140" s="11" t="s">
        <v>284</v>
      </c>
      <c r="C140" s="11">
        <v>1</v>
      </c>
      <c r="D140" s="10" t="s">
        <v>198</v>
      </c>
      <c r="E140" s="11">
        <v>341</v>
      </c>
      <c r="F140" s="20">
        <v>67.334999999999994</v>
      </c>
      <c r="G140" s="20">
        <v>6.1106999999999996</v>
      </c>
      <c r="H140" s="10" t="s">
        <v>136</v>
      </c>
      <c r="I140" s="10">
        <v>300</v>
      </c>
      <c r="J140" s="21">
        <v>1439</v>
      </c>
      <c r="K140" s="10">
        <v>243</v>
      </c>
      <c r="L140" s="11"/>
      <c r="M140" s="10">
        <v>434</v>
      </c>
      <c r="N140" s="11"/>
      <c r="O140" s="10">
        <f>M140-K140</f>
        <v>191</v>
      </c>
      <c r="P140" s="22" t="s">
        <v>42</v>
      </c>
      <c r="Q140" s="11" t="s">
        <v>200</v>
      </c>
      <c r="R140" s="11" t="s">
        <v>201</v>
      </c>
      <c r="S140" s="10"/>
      <c r="T140" s="23">
        <v>32</v>
      </c>
      <c r="U140" s="11"/>
      <c r="V140" s="10"/>
      <c r="W140" s="11" t="s">
        <v>299</v>
      </c>
      <c r="X140" s="24" t="s">
        <v>510</v>
      </c>
    </row>
    <row r="141" spans="1:24" x14ac:dyDescent="0.6">
      <c r="A141" s="12" t="s">
        <v>292</v>
      </c>
      <c r="B141" s="11" t="s">
        <v>284</v>
      </c>
      <c r="C141" s="11">
        <v>1</v>
      </c>
      <c r="D141" s="10" t="s">
        <v>213</v>
      </c>
      <c r="E141" s="11">
        <v>723</v>
      </c>
      <c r="F141" s="20">
        <v>18.0518</v>
      </c>
      <c r="G141" s="20">
        <v>57.609000000000002</v>
      </c>
      <c r="H141" s="10" t="s">
        <v>136</v>
      </c>
      <c r="I141" s="10">
        <v>100</v>
      </c>
      <c r="J141" s="21">
        <v>804</v>
      </c>
      <c r="K141" s="10">
        <v>50</v>
      </c>
      <c r="L141" s="11"/>
      <c r="M141" s="10">
        <v>80</v>
      </c>
      <c r="N141" s="11"/>
      <c r="O141" s="10">
        <f>M141-K141</f>
        <v>30</v>
      </c>
      <c r="P141" s="22" t="s">
        <v>17</v>
      </c>
      <c r="Q141" s="11" t="s">
        <v>18</v>
      </c>
      <c r="R141" s="11" t="s">
        <v>158</v>
      </c>
      <c r="S141" s="10" t="s">
        <v>101</v>
      </c>
      <c r="T141" s="23">
        <v>32</v>
      </c>
      <c r="U141" s="11">
        <v>0.06</v>
      </c>
      <c r="V141" s="11"/>
      <c r="W141" s="11" t="s">
        <v>274</v>
      </c>
      <c r="X141" s="24" t="s">
        <v>504</v>
      </c>
    </row>
    <row r="142" spans="1:24" ht="28" x14ac:dyDescent="0.6">
      <c r="A142" s="12" t="s">
        <v>292</v>
      </c>
      <c r="B142" s="13" t="s">
        <v>295</v>
      </c>
      <c r="C142" s="11">
        <v>1</v>
      </c>
      <c r="D142" s="12" t="s">
        <v>292</v>
      </c>
      <c r="E142" s="13"/>
      <c r="F142" s="14">
        <v>23.432500000000001</v>
      </c>
      <c r="G142" s="14">
        <v>58.602899999999998</v>
      </c>
      <c r="H142" s="10" t="s">
        <v>267</v>
      </c>
      <c r="I142" s="10"/>
      <c r="J142" s="15"/>
      <c r="K142" s="12"/>
      <c r="L142" s="13"/>
      <c r="M142" s="12"/>
      <c r="N142" s="13"/>
      <c r="O142" s="12"/>
      <c r="P142" s="16"/>
      <c r="Q142" s="13"/>
      <c r="R142" s="13"/>
      <c r="S142" s="12"/>
      <c r="T142" s="17"/>
      <c r="U142" s="13"/>
      <c r="V142" s="12"/>
      <c r="W142" s="13" t="s">
        <v>274</v>
      </c>
      <c r="X142" s="19" t="s">
        <v>448</v>
      </c>
    </row>
    <row r="143" spans="1:24" ht="28" x14ac:dyDescent="0.6">
      <c r="A143" s="12" t="s">
        <v>344</v>
      </c>
      <c r="B143" s="13" t="s">
        <v>295</v>
      </c>
      <c r="C143" s="11">
        <v>1</v>
      </c>
      <c r="D143" s="12"/>
      <c r="E143" s="13"/>
      <c r="F143" s="14">
        <v>5.8524000000000003</v>
      </c>
      <c r="G143" s="14">
        <v>-55.202199999999998</v>
      </c>
      <c r="H143" s="10" t="s">
        <v>136</v>
      </c>
      <c r="I143" s="10"/>
      <c r="J143" s="15"/>
      <c r="K143" s="12"/>
      <c r="L143" s="13"/>
      <c r="M143" s="12"/>
      <c r="N143" s="13"/>
      <c r="O143" s="12"/>
      <c r="P143" s="16"/>
      <c r="Q143" s="13"/>
      <c r="R143" s="13"/>
      <c r="S143" s="12"/>
      <c r="T143" s="17"/>
      <c r="U143" s="13"/>
      <c r="V143" s="12"/>
      <c r="W143" s="13" t="s">
        <v>274</v>
      </c>
      <c r="X143" s="19" t="s">
        <v>387</v>
      </c>
    </row>
    <row r="144" spans="1:24" ht="42" x14ac:dyDescent="0.6">
      <c r="A144" s="12" t="s">
        <v>145</v>
      </c>
      <c r="B144" s="11" t="s">
        <v>284</v>
      </c>
      <c r="C144" s="11">
        <v>20</v>
      </c>
      <c r="D144" s="12"/>
      <c r="E144" s="13"/>
      <c r="F144" s="14">
        <v>6.930542</v>
      </c>
      <c r="G144" s="14">
        <v>101.893147</v>
      </c>
      <c r="H144" s="10" t="s">
        <v>267</v>
      </c>
      <c r="I144" s="10" t="s">
        <v>146</v>
      </c>
      <c r="J144" s="15">
        <v>70</v>
      </c>
      <c r="K144" s="12">
        <v>1600</v>
      </c>
      <c r="L144" s="13"/>
      <c r="M144" s="12">
        <v>2650</v>
      </c>
      <c r="N144" s="13"/>
      <c r="O144" s="12">
        <v>1050</v>
      </c>
      <c r="P144" s="16"/>
      <c r="Q144" s="13" t="s">
        <v>135</v>
      </c>
      <c r="R144" s="13" t="s">
        <v>148</v>
      </c>
      <c r="S144" s="12">
        <v>10</v>
      </c>
      <c r="T144" s="23">
        <v>0.3</v>
      </c>
      <c r="U144" s="13"/>
      <c r="V144" s="12"/>
      <c r="W144" s="13" t="s">
        <v>273</v>
      </c>
      <c r="X144" s="19" t="s">
        <v>421</v>
      </c>
    </row>
    <row r="145" spans="1:24" ht="28" x14ac:dyDescent="0.6">
      <c r="A145" s="12" t="s">
        <v>132</v>
      </c>
      <c r="B145" s="11" t="s">
        <v>284</v>
      </c>
      <c r="C145" s="11">
        <v>11</v>
      </c>
      <c r="D145" s="12"/>
      <c r="E145" s="13"/>
      <c r="F145" s="14">
        <v>-32.178575000000002</v>
      </c>
      <c r="G145" s="14">
        <v>115.3505</v>
      </c>
      <c r="H145" s="10" t="s">
        <v>136</v>
      </c>
      <c r="I145" s="10">
        <v>50</v>
      </c>
      <c r="J145" s="15">
        <v>100</v>
      </c>
      <c r="K145" s="12">
        <v>1300</v>
      </c>
      <c r="L145" s="13" t="s">
        <v>133</v>
      </c>
      <c r="M145" s="12">
        <v>4000</v>
      </c>
      <c r="N145" s="13" t="s">
        <v>134</v>
      </c>
      <c r="O145" s="12">
        <v>2700</v>
      </c>
      <c r="P145" s="16" t="s">
        <v>30</v>
      </c>
      <c r="Q145" s="13" t="s">
        <v>135</v>
      </c>
      <c r="R145" s="13" t="s">
        <v>128</v>
      </c>
      <c r="S145" s="12"/>
      <c r="T145" s="23">
        <v>5</v>
      </c>
      <c r="U145" s="13"/>
      <c r="V145" s="12"/>
      <c r="W145" s="13" t="s">
        <v>274</v>
      </c>
      <c r="X145" s="19" t="s">
        <v>411</v>
      </c>
    </row>
    <row r="146" spans="1:24" ht="28" x14ac:dyDescent="0.6">
      <c r="A146" s="12" t="s">
        <v>356</v>
      </c>
      <c r="B146" s="11" t="s">
        <v>284</v>
      </c>
      <c r="C146" s="11">
        <v>1</v>
      </c>
      <c r="D146" s="10" t="s">
        <v>116</v>
      </c>
      <c r="E146" s="11">
        <v>679</v>
      </c>
      <c r="F146" s="20">
        <v>-11.063800000000001</v>
      </c>
      <c r="G146" s="20">
        <v>-78.272199999999998</v>
      </c>
      <c r="H146" s="10" t="s">
        <v>267</v>
      </c>
      <c r="I146" s="10">
        <v>62</v>
      </c>
      <c r="J146" s="21">
        <v>462</v>
      </c>
      <c r="K146" s="10">
        <v>172</v>
      </c>
      <c r="L146" s="11" t="s">
        <v>164</v>
      </c>
      <c r="M146" s="10">
        <v>348</v>
      </c>
      <c r="N146" s="11"/>
      <c r="O146" s="10">
        <f>M146-K146</f>
        <v>176</v>
      </c>
      <c r="P146" s="22" t="s">
        <v>17</v>
      </c>
      <c r="Q146" s="11" t="s">
        <v>165</v>
      </c>
      <c r="R146" s="11" t="s">
        <v>167</v>
      </c>
      <c r="S146" s="10" t="s">
        <v>166</v>
      </c>
      <c r="T146" s="23">
        <v>20</v>
      </c>
      <c r="U146" s="11">
        <v>0.02</v>
      </c>
      <c r="V146" s="10"/>
      <c r="W146" s="11" t="s">
        <v>307</v>
      </c>
      <c r="X146" s="24" t="s">
        <v>473</v>
      </c>
    </row>
    <row r="147" spans="1:24" ht="42" x14ac:dyDescent="0.6">
      <c r="A147" s="12" t="s">
        <v>356</v>
      </c>
      <c r="B147" s="11" t="s">
        <v>284</v>
      </c>
      <c r="C147" s="11">
        <v>1</v>
      </c>
      <c r="D147" s="10" t="s">
        <v>116</v>
      </c>
      <c r="E147" s="11">
        <v>683</v>
      </c>
      <c r="F147" s="20">
        <v>-9.0282</v>
      </c>
      <c r="G147" s="20">
        <v>-80.406700000000001</v>
      </c>
      <c r="H147" s="10" t="s">
        <v>267</v>
      </c>
      <c r="I147" s="10">
        <v>174</v>
      </c>
      <c r="J147" s="21">
        <v>3071</v>
      </c>
      <c r="K147" s="10">
        <v>184</v>
      </c>
      <c r="L147" s="11"/>
      <c r="M147" s="10">
        <v>452</v>
      </c>
      <c r="N147" s="11" t="s">
        <v>168</v>
      </c>
      <c r="O147" s="10">
        <f>M147-K147</f>
        <v>268</v>
      </c>
      <c r="P147" s="22" t="s">
        <v>17</v>
      </c>
      <c r="Q147" s="11" t="s">
        <v>169</v>
      </c>
      <c r="R147" s="11" t="s">
        <v>167</v>
      </c>
      <c r="S147" s="10" t="s">
        <v>170</v>
      </c>
      <c r="T147" s="23">
        <v>28</v>
      </c>
      <c r="U147" s="11">
        <v>0.01</v>
      </c>
      <c r="V147" s="10"/>
      <c r="W147" s="13" t="s">
        <v>386</v>
      </c>
      <c r="X147" s="24" t="s">
        <v>481</v>
      </c>
    </row>
    <row r="148" spans="1:24" ht="42" x14ac:dyDescent="0.6">
      <c r="A148" s="12" t="s">
        <v>345</v>
      </c>
      <c r="B148" s="11" t="s">
        <v>284</v>
      </c>
      <c r="C148" s="11">
        <v>1</v>
      </c>
      <c r="D148" s="29"/>
      <c r="E148" s="13"/>
      <c r="F148" s="14">
        <v>-11.951993999999999</v>
      </c>
      <c r="G148" s="14">
        <v>-77.261606</v>
      </c>
      <c r="H148" s="10" t="s">
        <v>267</v>
      </c>
      <c r="I148" s="10">
        <v>20</v>
      </c>
      <c r="J148" s="15">
        <v>96</v>
      </c>
      <c r="K148" s="12">
        <v>0</v>
      </c>
      <c r="L148" s="13"/>
      <c r="M148" s="12">
        <v>10</v>
      </c>
      <c r="N148" s="13"/>
      <c r="O148" s="12">
        <v>10</v>
      </c>
      <c r="P148" s="16"/>
      <c r="Q148" s="13" t="s">
        <v>149</v>
      </c>
      <c r="R148" s="13" t="s">
        <v>376</v>
      </c>
      <c r="S148" s="12"/>
      <c r="T148" s="23">
        <v>13</v>
      </c>
      <c r="U148" s="13">
        <v>2.2999999999999998</v>
      </c>
      <c r="V148" s="12"/>
      <c r="W148" s="13" t="s">
        <v>304</v>
      </c>
      <c r="X148" s="19" t="s">
        <v>419</v>
      </c>
    </row>
    <row r="149" spans="1:24" ht="28" x14ac:dyDescent="0.6">
      <c r="A149" s="12" t="s">
        <v>346</v>
      </c>
      <c r="B149" s="13" t="s">
        <v>256</v>
      </c>
      <c r="C149" s="11">
        <v>1</v>
      </c>
      <c r="D149" s="29"/>
      <c r="E149" s="13"/>
      <c r="F149" s="14">
        <v>22.4285</v>
      </c>
      <c r="G149" s="14">
        <v>120.3668</v>
      </c>
      <c r="H149" s="10" t="s">
        <v>267</v>
      </c>
      <c r="I149" s="10">
        <v>25</v>
      </c>
      <c r="J149" s="15">
        <v>1200</v>
      </c>
      <c r="K149" s="12"/>
      <c r="L149" s="13"/>
      <c r="M149" s="12"/>
      <c r="N149" s="13"/>
      <c r="O149" s="12"/>
      <c r="P149" s="16"/>
      <c r="Q149" s="13"/>
      <c r="R149" s="13" t="s">
        <v>95</v>
      </c>
      <c r="S149" s="12"/>
      <c r="T149" s="17"/>
      <c r="U149" s="13"/>
      <c r="V149" s="12"/>
      <c r="W149" s="13" t="s">
        <v>274</v>
      </c>
      <c r="X149" s="19" t="s">
        <v>420</v>
      </c>
    </row>
    <row r="150" spans="1:24" ht="28" x14ac:dyDescent="0.6">
      <c r="A150" s="12" t="s">
        <v>252</v>
      </c>
      <c r="B150" s="13" t="s">
        <v>295</v>
      </c>
      <c r="C150" s="11">
        <v>1</v>
      </c>
      <c r="D150" s="29"/>
      <c r="E150" s="13"/>
      <c r="F150" s="14">
        <v>-6.2438099999999999</v>
      </c>
      <c r="G150" s="14">
        <v>38.872500000000002</v>
      </c>
      <c r="H150" s="10" t="s">
        <v>136</v>
      </c>
      <c r="I150" s="10"/>
      <c r="J150" s="15"/>
      <c r="K150" s="12"/>
      <c r="L150" s="13"/>
      <c r="M150" s="12"/>
      <c r="N150" s="13"/>
      <c r="O150" s="12"/>
      <c r="P150" s="16"/>
      <c r="Q150" s="13"/>
      <c r="R150" s="13"/>
      <c r="S150" s="12"/>
      <c r="T150" s="17"/>
      <c r="U150" s="13"/>
      <c r="V150" s="12"/>
      <c r="W150" s="13" t="s">
        <v>274</v>
      </c>
      <c r="X150" s="19" t="s">
        <v>392</v>
      </c>
    </row>
    <row r="151" spans="1:24" ht="28" x14ac:dyDescent="0.6">
      <c r="A151" s="12" t="s">
        <v>348</v>
      </c>
      <c r="B151" s="13" t="s">
        <v>295</v>
      </c>
      <c r="C151" s="11">
        <v>1</v>
      </c>
      <c r="D151" s="29"/>
      <c r="E151" s="13"/>
      <c r="F151" s="14">
        <v>31.204999999999998</v>
      </c>
      <c r="G151" s="14">
        <v>121.44799999999999</v>
      </c>
      <c r="H151" s="10" t="s">
        <v>267</v>
      </c>
      <c r="I151" s="10"/>
      <c r="J151" s="15"/>
      <c r="K151" s="12"/>
      <c r="L151" s="13"/>
      <c r="M151" s="12"/>
      <c r="N151" s="13"/>
      <c r="O151" s="12"/>
      <c r="P151" s="16"/>
      <c r="Q151" s="13"/>
      <c r="R151" s="13"/>
      <c r="S151" s="12"/>
      <c r="T151" s="17"/>
      <c r="U151" s="13"/>
      <c r="V151" s="12"/>
      <c r="W151" s="13" t="s">
        <v>274</v>
      </c>
      <c r="X151" s="19" t="s">
        <v>417</v>
      </c>
    </row>
    <row r="152" spans="1:24" x14ac:dyDescent="0.6">
      <c r="A152" s="13" t="s">
        <v>347</v>
      </c>
      <c r="B152" s="13" t="s">
        <v>284</v>
      </c>
      <c r="C152" s="11">
        <v>1</v>
      </c>
      <c r="D152" s="29"/>
      <c r="E152" s="29"/>
      <c r="F152" s="14">
        <v>30.719100000000001</v>
      </c>
      <c r="G152" s="14">
        <v>122.48439999999999</v>
      </c>
      <c r="H152" s="10" t="s">
        <v>267</v>
      </c>
      <c r="I152" s="10">
        <v>50</v>
      </c>
      <c r="J152" s="15">
        <v>0</v>
      </c>
      <c r="K152" s="12">
        <v>150</v>
      </c>
      <c r="L152" s="13"/>
      <c r="M152" s="12">
        <v>320</v>
      </c>
      <c r="N152" s="13"/>
      <c r="O152" s="12">
        <f>M152-K152</f>
        <v>170</v>
      </c>
      <c r="P152" s="16"/>
      <c r="Q152" s="13"/>
      <c r="R152" s="13" t="s">
        <v>95</v>
      </c>
      <c r="S152" s="12"/>
      <c r="T152" s="17">
        <v>1</v>
      </c>
      <c r="U152" s="13"/>
      <c r="V152" s="12"/>
      <c r="W152" s="13" t="s">
        <v>274</v>
      </c>
      <c r="X152" s="19" t="s">
        <v>447</v>
      </c>
    </row>
    <row r="153" spans="1:24" x14ac:dyDescent="0.6">
      <c r="A153" s="12" t="s">
        <v>360</v>
      </c>
      <c r="B153" s="11" t="s">
        <v>284</v>
      </c>
      <c r="C153" s="11">
        <v>1</v>
      </c>
      <c r="D153" s="10" t="s">
        <v>205</v>
      </c>
      <c r="E153" s="11">
        <v>963</v>
      </c>
      <c r="F153" s="20">
        <v>37.032299999999999</v>
      </c>
      <c r="G153" s="20">
        <v>13.1816</v>
      </c>
      <c r="H153" s="10" t="s">
        <v>267</v>
      </c>
      <c r="I153" s="10">
        <v>37</v>
      </c>
      <c r="J153" s="21">
        <v>470</v>
      </c>
      <c r="K153" s="10">
        <v>130</v>
      </c>
      <c r="L153" s="11"/>
      <c r="M153" s="10">
        <v>130</v>
      </c>
      <c r="N153" s="11"/>
      <c r="O153" s="10">
        <f>M153-K153</f>
        <v>0</v>
      </c>
      <c r="P153" s="22" t="s">
        <v>17</v>
      </c>
      <c r="Q153" s="11" t="s">
        <v>149</v>
      </c>
      <c r="R153" s="11" t="s">
        <v>377</v>
      </c>
      <c r="S153" s="10">
        <v>50</v>
      </c>
      <c r="T153" s="23">
        <v>33</v>
      </c>
      <c r="U153" s="11"/>
      <c r="V153" s="11"/>
      <c r="W153" s="11" t="s">
        <v>273</v>
      </c>
      <c r="X153" s="24" t="s">
        <v>514</v>
      </c>
    </row>
    <row r="154" spans="1:24" x14ac:dyDescent="0.6">
      <c r="A154" s="12" t="s">
        <v>318</v>
      </c>
      <c r="B154" s="11" t="s">
        <v>284</v>
      </c>
      <c r="C154" s="11">
        <v>1</v>
      </c>
      <c r="D154" s="10" t="s">
        <v>206</v>
      </c>
      <c r="E154" s="11">
        <v>1086</v>
      </c>
      <c r="F154" s="20">
        <v>-31.552700000000002</v>
      </c>
      <c r="G154" s="20">
        <v>15.6601</v>
      </c>
      <c r="H154" s="10" t="s">
        <v>136</v>
      </c>
      <c r="I154" s="10">
        <v>200</v>
      </c>
      <c r="J154" s="21">
        <v>785</v>
      </c>
      <c r="K154" s="10">
        <v>125</v>
      </c>
      <c r="L154" s="11"/>
      <c r="M154" s="10">
        <v>201</v>
      </c>
      <c r="N154" s="11"/>
      <c r="O154" s="10">
        <f>M154-K154</f>
        <v>76</v>
      </c>
      <c r="P154" s="22"/>
      <c r="Q154" s="11" t="s">
        <v>28</v>
      </c>
      <c r="R154" s="11" t="s">
        <v>212</v>
      </c>
      <c r="S154" s="10" t="s">
        <v>20</v>
      </c>
      <c r="T154" s="23">
        <v>32</v>
      </c>
      <c r="U154" s="11">
        <v>7.0000000000000001E-3</v>
      </c>
      <c r="V154" s="11"/>
      <c r="W154" s="11" t="s">
        <v>299</v>
      </c>
      <c r="X154" s="24" t="s">
        <v>508</v>
      </c>
    </row>
    <row r="155" spans="1:24" x14ac:dyDescent="0.6">
      <c r="A155" s="12" t="s">
        <v>318</v>
      </c>
      <c r="B155" s="11" t="s">
        <v>284</v>
      </c>
      <c r="C155" s="11">
        <v>1</v>
      </c>
      <c r="D155" s="10" t="s">
        <v>206</v>
      </c>
      <c r="E155" s="11">
        <v>1087</v>
      </c>
      <c r="F155" s="20">
        <v>-31.464700000000001</v>
      </c>
      <c r="G155" s="20">
        <v>15.3109</v>
      </c>
      <c r="H155" s="10" t="s">
        <v>136</v>
      </c>
      <c r="I155" s="10">
        <v>225</v>
      </c>
      <c r="J155" s="21">
        <v>1371</v>
      </c>
      <c r="K155" s="10">
        <v>212</v>
      </c>
      <c r="L155" s="11"/>
      <c r="M155" s="10">
        <v>477</v>
      </c>
      <c r="N155" s="11"/>
      <c r="O155" s="10">
        <f>M155-K155</f>
        <v>265</v>
      </c>
      <c r="P155" s="22" t="s">
        <v>17</v>
      </c>
      <c r="Q155" s="11" t="s">
        <v>28</v>
      </c>
      <c r="R155" s="11" t="s">
        <v>212</v>
      </c>
      <c r="S155" s="10" t="s">
        <v>20</v>
      </c>
      <c r="T155" s="23">
        <v>30.5</v>
      </c>
      <c r="U155" s="11">
        <v>8.0000000000000002E-3</v>
      </c>
      <c r="V155" s="11"/>
      <c r="W155" s="11" t="s">
        <v>299</v>
      </c>
      <c r="X155" s="24" t="s">
        <v>495</v>
      </c>
    </row>
    <row r="156" spans="1:24" ht="28" x14ac:dyDescent="0.6">
      <c r="A156" s="10" t="s">
        <v>318</v>
      </c>
      <c r="B156" s="11" t="s">
        <v>284</v>
      </c>
      <c r="C156" s="11">
        <v>1</v>
      </c>
      <c r="D156" s="12" t="s">
        <v>32</v>
      </c>
      <c r="E156" s="13">
        <v>1479</v>
      </c>
      <c r="F156" s="14">
        <v>-35.058833333333297</v>
      </c>
      <c r="G156" s="14">
        <v>17.401</v>
      </c>
      <c r="H156" s="10" t="s">
        <v>136</v>
      </c>
      <c r="I156" s="10">
        <v>124</v>
      </c>
      <c r="J156" s="15">
        <v>2615</v>
      </c>
      <c r="K156" s="10">
        <v>90</v>
      </c>
      <c r="L156" s="11"/>
      <c r="M156" s="10">
        <v>290</v>
      </c>
      <c r="N156" s="11"/>
      <c r="O156" s="10">
        <f>M156-K156</f>
        <v>200</v>
      </c>
      <c r="P156" s="11">
        <v>1</v>
      </c>
      <c r="Q156" s="10" t="s">
        <v>276</v>
      </c>
      <c r="R156" s="11" t="s">
        <v>275</v>
      </c>
      <c r="S156" s="10" t="s">
        <v>277</v>
      </c>
      <c r="T156" s="21">
        <v>32</v>
      </c>
      <c r="U156" s="10"/>
      <c r="V156" s="10"/>
      <c r="W156" s="13" t="s">
        <v>299</v>
      </c>
      <c r="X156" s="19" t="s">
        <v>506</v>
      </c>
    </row>
    <row r="157" spans="1:24" x14ac:dyDescent="0.6">
      <c r="A157" s="12" t="s">
        <v>349</v>
      </c>
      <c r="B157" s="13" t="s">
        <v>258</v>
      </c>
      <c r="C157" s="11">
        <v>1</v>
      </c>
      <c r="D157" s="12"/>
      <c r="E157" s="13"/>
      <c r="F157" s="14">
        <v>33.617699999999999</v>
      </c>
      <c r="G157" s="14">
        <v>-78.891099999999994</v>
      </c>
      <c r="H157" s="10" t="s">
        <v>136</v>
      </c>
      <c r="I157" s="10">
        <v>1</v>
      </c>
      <c r="J157" s="15">
        <v>10</v>
      </c>
      <c r="K157" s="12"/>
      <c r="L157" s="13"/>
      <c r="M157" s="12"/>
      <c r="N157" s="13"/>
      <c r="O157" s="12"/>
      <c r="P157" s="16"/>
      <c r="Q157" s="13" t="s">
        <v>115</v>
      </c>
      <c r="R157" s="13" t="s">
        <v>95</v>
      </c>
      <c r="S157" s="12"/>
      <c r="T157" s="17"/>
      <c r="U157" s="13"/>
      <c r="V157" s="12"/>
      <c r="W157" s="13" t="s">
        <v>274</v>
      </c>
      <c r="X157" s="19" t="s">
        <v>446</v>
      </c>
    </row>
    <row r="158" spans="1:24" x14ac:dyDescent="0.6">
      <c r="A158" s="12" t="s">
        <v>349</v>
      </c>
      <c r="B158" s="13" t="s">
        <v>289</v>
      </c>
      <c r="C158" s="11">
        <v>1</v>
      </c>
      <c r="D158" s="12"/>
      <c r="E158" s="13"/>
      <c r="F158" s="14">
        <v>33.761800000000001</v>
      </c>
      <c r="G158" s="14">
        <v>-78.326099999999997</v>
      </c>
      <c r="H158" s="10" t="s">
        <v>136</v>
      </c>
      <c r="I158" s="10">
        <v>20</v>
      </c>
      <c r="J158" s="15">
        <v>15</v>
      </c>
      <c r="K158" s="12"/>
      <c r="L158" s="13"/>
      <c r="M158" s="12"/>
      <c r="N158" s="13"/>
      <c r="O158" s="12"/>
      <c r="P158" s="16"/>
      <c r="Q158" s="13" t="s">
        <v>129</v>
      </c>
      <c r="R158" s="13" t="s">
        <v>95</v>
      </c>
      <c r="S158" s="12"/>
      <c r="T158" s="17"/>
      <c r="U158" s="13"/>
      <c r="V158" s="12"/>
      <c r="W158" s="13" t="s">
        <v>274</v>
      </c>
      <c r="X158" s="19" t="s">
        <v>427</v>
      </c>
    </row>
    <row r="159" spans="1:24" x14ac:dyDescent="0.6">
      <c r="A159" s="12" t="s">
        <v>349</v>
      </c>
      <c r="B159" s="13" t="s">
        <v>256</v>
      </c>
      <c r="C159" s="11">
        <v>1</v>
      </c>
      <c r="D159" s="12"/>
      <c r="E159" s="13"/>
      <c r="F159" s="14">
        <v>32.5</v>
      </c>
      <c r="G159" s="14">
        <v>-79</v>
      </c>
      <c r="H159" s="10" t="s">
        <v>136</v>
      </c>
      <c r="I159" s="10">
        <v>80</v>
      </c>
      <c r="J159" s="15">
        <v>45</v>
      </c>
      <c r="K159" s="12"/>
      <c r="L159" s="13"/>
      <c r="M159" s="12"/>
      <c r="N159" s="13"/>
      <c r="O159" s="12"/>
      <c r="P159" s="16"/>
      <c r="Q159" s="13"/>
      <c r="R159" s="13" t="s">
        <v>95</v>
      </c>
      <c r="S159" s="12"/>
      <c r="T159" s="17">
        <v>0.6</v>
      </c>
      <c r="U159" s="13"/>
      <c r="V159" s="12"/>
      <c r="W159" s="13" t="s">
        <v>274</v>
      </c>
      <c r="X159" s="19" t="s">
        <v>426</v>
      </c>
    </row>
    <row r="160" spans="1:24" x14ac:dyDescent="0.6">
      <c r="A160" s="12" t="s">
        <v>320</v>
      </c>
      <c r="B160" s="11" t="s">
        <v>284</v>
      </c>
      <c r="C160" s="11">
        <v>1</v>
      </c>
      <c r="D160" s="10" t="s">
        <v>214</v>
      </c>
      <c r="E160" s="11">
        <v>1144</v>
      </c>
      <c r="F160" s="20">
        <v>20.053000000000001</v>
      </c>
      <c r="G160" s="20">
        <v>117.41889999999999</v>
      </c>
      <c r="H160" s="10" t="s">
        <v>267</v>
      </c>
      <c r="I160" s="10">
        <v>340</v>
      </c>
      <c r="J160" s="21">
        <v>2035</v>
      </c>
      <c r="K160" s="10">
        <v>60</v>
      </c>
      <c r="L160" s="11"/>
      <c r="M160" s="10">
        <v>500</v>
      </c>
      <c r="N160" s="11"/>
      <c r="O160" s="10">
        <f>M160-K160</f>
        <v>440</v>
      </c>
      <c r="P160" s="22" t="s">
        <v>80</v>
      </c>
      <c r="Q160" s="11" t="s">
        <v>85</v>
      </c>
      <c r="R160" s="11" t="s">
        <v>158</v>
      </c>
      <c r="S160" s="10" t="s">
        <v>203</v>
      </c>
      <c r="T160" s="23">
        <v>31</v>
      </c>
      <c r="U160" s="11">
        <v>0.04</v>
      </c>
      <c r="V160" s="11"/>
      <c r="W160" s="13" t="s">
        <v>386</v>
      </c>
      <c r="X160" s="24" t="s">
        <v>500</v>
      </c>
    </row>
    <row r="161" spans="1:24" ht="28" x14ac:dyDescent="0.6">
      <c r="A161" s="12" t="s">
        <v>320</v>
      </c>
      <c r="B161" s="11" t="s">
        <v>284</v>
      </c>
      <c r="C161" s="11">
        <v>1</v>
      </c>
      <c r="D161" s="10" t="s">
        <v>214</v>
      </c>
      <c r="E161" s="11">
        <v>1146</v>
      </c>
      <c r="F161" s="20">
        <v>19.456700000000001</v>
      </c>
      <c r="G161" s="20">
        <v>116.2731</v>
      </c>
      <c r="H161" s="10" t="s">
        <v>267</v>
      </c>
      <c r="I161" s="10">
        <v>375</v>
      </c>
      <c r="J161" s="21">
        <v>2091</v>
      </c>
      <c r="K161" s="10">
        <v>50</v>
      </c>
      <c r="L161" s="11"/>
      <c r="M161" s="10">
        <v>625</v>
      </c>
      <c r="N161" s="11"/>
      <c r="O161" s="10">
        <f>M161-K161</f>
        <v>575</v>
      </c>
      <c r="P161" s="22" t="s">
        <v>80</v>
      </c>
      <c r="Q161" s="11" t="s">
        <v>85</v>
      </c>
      <c r="R161" s="11" t="s">
        <v>158</v>
      </c>
      <c r="S161" s="10" t="s">
        <v>89</v>
      </c>
      <c r="T161" s="23">
        <v>30</v>
      </c>
      <c r="U161" s="11">
        <v>0.03</v>
      </c>
      <c r="V161" s="11"/>
      <c r="W161" s="13" t="s">
        <v>386</v>
      </c>
      <c r="X161" s="24" t="s">
        <v>451</v>
      </c>
    </row>
    <row r="162" spans="1:24" ht="28" x14ac:dyDescent="0.6">
      <c r="A162" s="10" t="s">
        <v>320</v>
      </c>
      <c r="B162" s="11" t="s">
        <v>284</v>
      </c>
      <c r="C162" s="11">
        <v>1</v>
      </c>
      <c r="D162" s="12" t="s">
        <v>24</v>
      </c>
      <c r="E162" s="13">
        <v>1505</v>
      </c>
      <c r="F162" s="14">
        <v>18.917666666666666</v>
      </c>
      <c r="G162" s="14">
        <v>115.85899999999999</v>
      </c>
      <c r="H162" s="10" t="s">
        <v>267</v>
      </c>
      <c r="I162" s="10">
        <v>417</v>
      </c>
      <c r="J162" s="15">
        <v>2916</v>
      </c>
      <c r="K162" s="12">
        <v>400</v>
      </c>
      <c r="L162" s="13" t="s">
        <v>371</v>
      </c>
      <c r="M162" s="12">
        <v>480</v>
      </c>
      <c r="N162" s="13"/>
      <c r="O162" s="12">
        <f>M162-K162</f>
        <v>80</v>
      </c>
      <c r="P162" s="16" t="s">
        <v>17</v>
      </c>
      <c r="Q162" s="13" t="s">
        <v>26</v>
      </c>
      <c r="R162" s="13" t="s">
        <v>294</v>
      </c>
      <c r="S162" s="12">
        <v>40</v>
      </c>
      <c r="T162" s="17">
        <v>31</v>
      </c>
      <c r="U162" s="13">
        <v>0.4</v>
      </c>
      <c r="V162" s="12"/>
      <c r="W162" s="13" t="s">
        <v>307</v>
      </c>
      <c r="X162" s="19" t="s">
        <v>502</v>
      </c>
    </row>
    <row r="163" spans="1:24" x14ac:dyDescent="0.6">
      <c r="A163" s="12" t="s">
        <v>350</v>
      </c>
      <c r="B163" s="13" t="s">
        <v>256</v>
      </c>
      <c r="C163" s="11">
        <v>1</v>
      </c>
      <c r="D163" s="12"/>
      <c r="E163" s="13"/>
      <c r="F163" s="14">
        <v>-34</v>
      </c>
      <c r="G163" s="14">
        <v>-52</v>
      </c>
      <c r="H163" s="10" t="s">
        <v>136</v>
      </c>
      <c r="I163" s="10">
        <v>120</v>
      </c>
      <c r="J163" s="15">
        <v>82</v>
      </c>
      <c r="K163" s="12"/>
      <c r="L163" s="13"/>
      <c r="M163" s="12"/>
      <c r="N163" s="13"/>
      <c r="O163" s="12"/>
      <c r="P163" s="16"/>
      <c r="Q163" s="13"/>
      <c r="R163" s="13" t="s">
        <v>95</v>
      </c>
      <c r="S163" s="12"/>
      <c r="T163" s="17"/>
      <c r="U163" s="13"/>
      <c r="V163" s="12"/>
      <c r="W163" s="13" t="s">
        <v>274</v>
      </c>
      <c r="X163" s="19" t="s">
        <v>429</v>
      </c>
    </row>
    <row r="164" spans="1:24" x14ac:dyDescent="0.6">
      <c r="A164" s="12" t="s">
        <v>350</v>
      </c>
      <c r="B164" s="13" t="s">
        <v>256</v>
      </c>
      <c r="C164" s="11">
        <v>1</v>
      </c>
      <c r="D164" s="12"/>
      <c r="E164" s="13"/>
      <c r="F164" s="14">
        <v>-31.5</v>
      </c>
      <c r="G164" s="14">
        <v>-50.5</v>
      </c>
      <c r="H164" s="10" t="s">
        <v>136</v>
      </c>
      <c r="I164" s="10">
        <v>90</v>
      </c>
      <c r="J164" s="15">
        <v>245</v>
      </c>
      <c r="K164" s="12"/>
      <c r="L164" s="13"/>
      <c r="M164" s="12"/>
      <c r="N164" s="13"/>
      <c r="O164" s="12"/>
      <c r="P164" s="16"/>
      <c r="Q164" s="13"/>
      <c r="R164" s="13" t="s">
        <v>95</v>
      </c>
      <c r="S164" s="12"/>
      <c r="T164" s="17"/>
      <c r="U164" s="13"/>
      <c r="V164" s="12"/>
      <c r="W164" s="13" t="s">
        <v>274</v>
      </c>
      <c r="X164" s="19" t="s">
        <v>430</v>
      </c>
    </row>
    <row r="165" spans="1:24" x14ac:dyDescent="0.6">
      <c r="A165" s="12" t="s">
        <v>350</v>
      </c>
      <c r="B165" s="13" t="s">
        <v>256</v>
      </c>
      <c r="C165" s="11">
        <v>1</v>
      </c>
      <c r="D165" s="12"/>
      <c r="E165" s="13"/>
      <c r="F165" s="14">
        <v>-29</v>
      </c>
      <c r="G165" s="14">
        <v>-48</v>
      </c>
      <c r="H165" s="10" t="s">
        <v>136</v>
      </c>
      <c r="I165" s="10">
        <v>100</v>
      </c>
      <c r="J165" s="15">
        <v>250</v>
      </c>
      <c r="K165" s="12"/>
      <c r="L165" s="13"/>
      <c r="M165" s="12"/>
      <c r="N165" s="13"/>
      <c r="O165" s="12"/>
      <c r="P165" s="16"/>
      <c r="Q165" s="13"/>
      <c r="R165" s="13" t="s">
        <v>95</v>
      </c>
      <c r="S165" s="12"/>
      <c r="T165" s="17"/>
      <c r="U165" s="13"/>
      <c r="V165" s="12"/>
      <c r="W165" s="13" t="s">
        <v>274</v>
      </c>
      <c r="X165" s="19" t="s">
        <v>429</v>
      </c>
    </row>
    <row r="166" spans="1:24" ht="28" x14ac:dyDescent="0.6">
      <c r="A166" s="12" t="s">
        <v>138</v>
      </c>
      <c r="B166" s="11" t="s">
        <v>284</v>
      </c>
      <c r="C166" s="11">
        <v>3</v>
      </c>
      <c r="D166" s="12"/>
      <c r="E166" s="13"/>
      <c r="F166" s="14">
        <v>6.2347390000000003</v>
      </c>
      <c r="G166" s="14">
        <v>-55.175736000000001</v>
      </c>
      <c r="H166" s="10" t="s">
        <v>136</v>
      </c>
      <c r="I166" s="10">
        <v>90</v>
      </c>
      <c r="J166" s="15">
        <v>50</v>
      </c>
      <c r="K166" s="12">
        <v>0</v>
      </c>
      <c r="L166" s="13"/>
      <c r="M166" s="12">
        <v>600</v>
      </c>
      <c r="N166" s="13" t="s">
        <v>131</v>
      </c>
      <c r="O166" s="12">
        <v>600</v>
      </c>
      <c r="P166" s="16" t="s">
        <v>17</v>
      </c>
      <c r="Q166" s="13" t="s">
        <v>129</v>
      </c>
      <c r="R166" s="13" t="s">
        <v>128</v>
      </c>
      <c r="S166" s="12"/>
      <c r="T166" s="23">
        <v>0.9</v>
      </c>
      <c r="U166" s="13"/>
      <c r="V166" s="12"/>
      <c r="W166" s="13" t="s">
        <v>304</v>
      </c>
      <c r="X166" s="19" t="s">
        <v>404</v>
      </c>
    </row>
    <row r="167" spans="1:24" x14ac:dyDescent="0.6">
      <c r="A167" s="12" t="s">
        <v>358</v>
      </c>
      <c r="B167" s="11" t="s">
        <v>284</v>
      </c>
      <c r="C167" s="11">
        <v>1</v>
      </c>
      <c r="D167" s="10" t="s">
        <v>195</v>
      </c>
      <c r="E167" s="11">
        <v>912</v>
      </c>
      <c r="F167" s="20">
        <v>79.959199999999996</v>
      </c>
      <c r="G167" s="20">
        <v>5.4560000000000004</v>
      </c>
      <c r="H167" s="10" t="s">
        <v>136</v>
      </c>
      <c r="I167" s="10">
        <v>100</v>
      </c>
      <c r="J167" s="21">
        <v>1037</v>
      </c>
      <c r="K167" s="10">
        <v>61</v>
      </c>
      <c r="L167" s="11"/>
      <c r="M167" s="10">
        <v>110</v>
      </c>
      <c r="N167" s="11"/>
      <c r="O167" s="10">
        <f>M167-K167</f>
        <v>49</v>
      </c>
      <c r="P167" s="22" t="s">
        <v>17</v>
      </c>
      <c r="Q167" s="11" t="s">
        <v>85</v>
      </c>
      <c r="R167" s="11" t="s">
        <v>197</v>
      </c>
      <c r="S167" s="10" t="s">
        <v>196</v>
      </c>
      <c r="T167" s="23">
        <v>30</v>
      </c>
      <c r="U167" s="11"/>
      <c r="V167" s="10"/>
      <c r="W167" s="11" t="s">
        <v>273</v>
      </c>
      <c r="X167" s="24" t="s">
        <v>486</v>
      </c>
    </row>
    <row r="168" spans="1:24" x14ac:dyDescent="0.6">
      <c r="A168" s="12" t="s">
        <v>363</v>
      </c>
      <c r="B168" s="11" t="s">
        <v>284</v>
      </c>
      <c r="C168" s="11">
        <v>1</v>
      </c>
      <c r="D168" s="10" t="s">
        <v>230</v>
      </c>
      <c r="E168" s="11">
        <v>1168</v>
      </c>
      <c r="F168" s="20">
        <v>-42.609699999999997</v>
      </c>
      <c r="G168" s="20">
        <v>144.4127</v>
      </c>
      <c r="H168" s="10" t="s">
        <v>136</v>
      </c>
      <c r="I168" s="10">
        <v>70</v>
      </c>
      <c r="J168" s="21">
        <v>2463</v>
      </c>
      <c r="K168" s="10">
        <v>0</v>
      </c>
      <c r="L168" s="11"/>
      <c r="M168" s="10">
        <v>825</v>
      </c>
      <c r="N168" s="11"/>
      <c r="O168" s="10">
        <f>M168-K168</f>
        <v>825</v>
      </c>
      <c r="P168" s="22" t="s">
        <v>30</v>
      </c>
      <c r="Q168" s="11" t="s">
        <v>228</v>
      </c>
      <c r="R168" s="11" t="s">
        <v>158</v>
      </c>
      <c r="S168" s="25" t="s">
        <v>231</v>
      </c>
      <c r="T168" s="23">
        <v>25</v>
      </c>
      <c r="U168" s="11">
        <v>0.01</v>
      </c>
      <c r="V168" s="11"/>
      <c r="W168" s="11" t="s">
        <v>307</v>
      </c>
      <c r="X168" s="24" t="s">
        <v>476</v>
      </c>
    </row>
    <row r="169" spans="1:24" ht="56" x14ac:dyDescent="0.6">
      <c r="A169" s="10" t="s">
        <v>312</v>
      </c>
      <c r="B169" s="11" t="s">
        <v>284</v>
      </c>
      <c r="C169" s="11">
        <v>1</v>
      </c>
      <c r="D169" s="12" t="s">
        <v>102</v>
      </c>
      <c r="E169" s="13">
        <v>1319</v>
      </c>
      <c r="F169" s="14">
        <v>27.266333333333332</v>
      </c>
      <c r="G169" s="14">
        <v>-94.403166666666664</v>
      </c>
      <c r="H169" s="10" t="s">
        <v>136</v>
      </c>
      <c r="I169" s="10">
        <v>200</v>
      </c>
      <c r="J169" s="15">
        <v>1440</v>
      </c>
      <c r="K169" s="12">
        <v>30</v>
      </c>
      <c r="L169" s="13"/>
      <c r="M169" s="12">
        <v>110</v>
      </c>
      <c r="N169" s="13"/>
      <c r="O169" s="12">
        <f>M169-K169</f>
        <v>80</v>
      </c>
      <c r="P169" s="16" t="s">
        <v>42</v>
      </c>
      <c r="Q169" s="13" t="s">
        <v>85</v>
      </c>
      <c r="R169" s="13" t="s">
        <v>104</v>
      </c>
      <c r="S169" s="12" t="s">
        <v>103</v>
      </c>
      <c r="T169" s="17">
        <v>32</v>
      </c>
      <c r="U169" s="13">
        <v>0.08</v>
      </c>
      <c r="V169" s="12"/>
      <c r="W169" s="11" t="s">
        <v>304</v>
      </c>
      <c r="X169" s="19" t="s">
        <v>436</v>
      </c>
    </row>
    <row r="170" spans="1:24" ht="28" x14ac:dyDescent="0.6">
      <c r="A170" s="12" t="s">
        <v>351</v>
      </c>
      <c r="B170" s="13" t="s">
        <v>256</v>
      </c>
      <c r="C170" s="11">
        <v>1</v>
      </c>
      <c r="D170" s="12"/>
      <c r="E170" s="13"/>
      <c r="F170" s="14">
        <v>-23.5654</v>
      </c>
      <c r="G170" s="14">
        <v>-45.084800000000001</v>
      </c>
      <c r="H170" s="10" t="s">
        <v>136</v>
      </c>
      <c r="I170" s="10">
        <v>8</v>
      </c>
      <c r="J170" s="15">
        <v>15</v>
      </c>
      <c r="K170" s="12"/>
      <c r="L170" s="13"/>
      <c r="M170" s="12"/>
      <c r="N170" s="13"/>
      <c r="O170" s="12"/>
      <c r="P170" s="16"/>
      <c r="Q170" s="13" t="s">
        <v>255</v>
      </c>
      <c r="R170" s="13" t="s">
        <v>95</v>
      </c>
      <c r="S170" s="12"/>
      <c r="T170" s="17"/>
      <c r="U170" s="13"/>
      <c r="V170" s="12"/>
      <c r="W170" s="13" t="s">
        <v>301</v>
      </c>
      <c r="X170" s="19" t="s">
        <v>396</v>
      </c>
    </row>
    <row r="171" spans="1:24" ht="28" x14ac:dyDescent="0.6">
      <c r="A171" s="12" t="s">
        <v>352</v>
      </c>
      <c r="B171" s="13" t="s">
        <v>295</v>
      </c>
      <c r="C171" s="11">
        <v>1</v>
      </c>
      <c r="D171" s="12"/>
      <c r="E171" s="13"/>
      <c r="F171" s="14">
        <v>-34.744799999999998</v>
      </c>
      <c r="G171" s="14">
        <v>135.60659999999999</v>
      </c>
      <c r="H171" s="10" t="s">
        <v>136</v>
      </c>
      <c r="I171" s="10"/>
      <c r="J171" s="15"/>
      <c r="K171" s="12"/>
      <c r="L171" s="13"/>
      <c r="M171" s="12"/>
      <c r="N171" s="13"/>
      <c r="O171" s="12"/>
      <c r="P171" s="16"/>
      <c r="Q171" s="13"/>
      <c r="R171" s="13"/>
      <c r="S171" s="12"/>
      <c r="T171" s="17"/>
      <c r="U171" s="13"/>
      <c r="V171" s="12"/>
      <c r="W171" s="13" t="s">
        <v>274</v>
      </c>
      <c r="X171" s="19" t="s">
        <v>417</v>
      </c>
    </row>
    <row r="172" spans="1:24" ht="42" x14ac:dyDescent="0.6">
      <c r="A172" s="12" t="s">
        <v>361</v>
      </c>
      <c r="B172" s="11" t="s">
        <v>284</v>
      </c>
      <c r="C172" s="11">
        <v>1</v>
      </c>
      <c r="D172" s="10" t="s">
        <v>266</v>
      </c>
      <c r="E172" s="11">
        <v>1002</v>
      </c>
      <c r="F172" s="20">
        <v>10.706099999999999</v>
      </c>
      <c r="G172" s="20">
        <v>-65.169600000000003</v>
      </c>
      <c r="H172" s="10" t="s">
        <v>267</v>
      </c>
      <c r="I172" s="10">
        <v>68</v>
      </c>
      <c r="J172" s="21">
        <v>893</v>
      </c>
      <c r="K172" s="10">
        <v>30</v>
      </c>
      <c r="L172" s="11"/>
      <c r="M172" s="10">
        <v>160</v>
      </c>
      <c r="N172" s="11"/>
      <c r="O172" s="10">
        <f>M172-K172</f>
        <v>130</v>
      </c>
      <c r="P172" s="22" t="s">
        <v>17</v>
      </c>
      <c r="Q172" s="11" t="s">
        <v>85</v>
      </c>
      <c r="R172" s="11" t="s">
        <v>186</v>
      </c>
      <c r="S172" s="10"/>
      <c r="T172" s="23">
        <v>30</v>
      </c>
      <c r="U172" s="11">
        <v>0.03</v>
      </c>
      <c r="V172" s="10"/>
      <c r="W172" s="11" t="s">
        <v>299</v>
      </c>
      <c r="X172" s="24" t="s">
        <v>485</v>
      </c>
    </row>
    <row r="173" spans="1:24" ht="28" x14ac:dyDescent="0.6">
      <c r="A173" s="12" t="s">
        <v>353</v>
      </c>
      <c r="B173" s="13" t="s">
        <v>295</v>
      </c>
      <c r="C173" s="11">
        <v>1</v>
      </c>
      <c r="D173" s="12"/>
      <c r="E173" s="13"/>
      <c r="F173" s="14">
        <v>-35.264000000000003</v>
      </c>
      <c r="G173" s="14">
        <v>138.5616</v>
      </c>
      <c r="H173" s="10" t="s">
        <v>136</v>
      </c>
      <c r="I173" s="10"/>
      <c r="J173" s="15"/>
      <c r="K173" s="12"/>
      <c r="L173" s="13"/>
      <c r="M173" s="12"/>
      <c r="N173" s="13"/>
      <c r="O173" s="12"/>
      <c r="P173" s="16"/>
      <c r="Q173" s="13"/>
      <c r="R173" s="13"/>
      <c r="S173" s="12"/>
      <c r="T173" s="17"/>
      <c r="U173" s="13"/>
      <c r="V173" s="12"/>
      <c r="W173" s="13" t="s">
        <v>274</v>
      </c>
      <c r="X173" s="19" t="s">
        <v>417</v>
      </c>
    </row>
    <row r="174" spans="1:24" ht="28" x14ac:dyDescent="0.6">
      <c r="A174" s="12" t="s">
        <v>354</v>
      </c>
      <c r="B174" s="13" t="s">
        <v>289</v>
      </c>
      <c r="C174" s="11">
        <v>1</v>
      </c>
      <c r="D174" s="12"/>
      <c r="E174" s="13"/>
      <c r="F174" s="27">
        <v>71.642662999999999</v>
      </c>
      <c r="G174" s="27">
        <v>67.441524000000001</v>
      </c>
      <c r="H174" s="10" t="s">
        <v>136</v>
      </c>
      <c r="I174" s="10">
        <v>22</v>
      </c>
      <c r="J174" s="15">
        <v>20</v>
      </c>
      <c r="K174" s="12"/>
      <c r="L174" s="13"/>
      <c r="M174" s="12"/>
      <c r="N174" s="13"/>
      <c r="O174" s="12"/>
      <c r="P174" s="16"/>
      <c r="Q174" s="13"/>
      <c r="R174" s="13" t="s">
        <v>95</v>
      </c>
      <c r="S174" s="12"/>
      <c r="T174" s="17"/>
      <c r="U174" s="13"/>
      <c r="V174" s="12"/>
      <c r="W174" s="13" t="s">
        <v>302</v>
      </c>
      <c r="X174" s="19" t="s">
        <v>439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OEM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cp:lastModifiedBy>
  <dcterms:created xsi:type="dcterms:W3CDTF">2020-01-20T11:49:53Z</dcterms:created>
  <dcterms:modified xsi:type="dcterms:W3CDTF">2020-11-04T13:06:07Z</dcterms:modified>
</cp:coreProperties>
</file>