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RFongngern/Google Drive/MOST/Project/"/>
    </mc:Choice>
  </mc:AlternateContent>
  <xr:revisionPtr revIDLastSave="0" documentId="13_ncr:1_{BC06AA13-9F64-3549-A4FD-1885B84D567E}" xr6:coauthVersionLast="47" xr6:coauthVersionMax="47" xr10:uidLastSave="{00000000-0000-0000-0000-000000000000}"/>
  <bookViews>
    <workbookView xWindow="40" yWindow="500" windowWidth="28720" windowHeight="17420" xr2:uid="{00000000-000D-0000-FFFF-FFFF00000000}"/>
  </bookViews>
  <sheets>
    <sheet name="Table S1" sheetId="1" r:id="rId1"/>
    <sheet name="Table S2" sheetId="2" r:id="rId2"/>
    <sheet name="Table S3" sheetId="5" r:id="rId3"/>
    <sheet name="Pre-Post jump Simmons et al" sheetId="6" r:id="rId4"/>
    <sheet name="Pre-Post jump Konsoer et al. 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AD28" i="1" s="1"/>
  <c r="I39" i="1"/>
  <c r="K6" i="7"/>
  <c r="K9" i="7"/>
  <c r="K11" i="7"/>
  <c r="K12" i="7"/>
  <c r="J6" i="7"/>
  <c r="J9" i="7"/>
  <c r="J11" i="7"/>
  <c r="J12" i="7"/>
  <c r="I6" i="7"/>
  <c r="I9" i="7"/>
  <c r="I11" i="7"/>
  <c r="I12" i="7"/>
  <c r="H6" i="7"/>
  <c r="H9" i="7"/>
  <c r="H11" i="7"/>
  <c r="H12" i="7"/>
  <c r="G6" i="7"/>
  <c r="G9" i="7"/>
  <c r="G11" i="7"/>
  <c r="G12" i="7"/>
  <c r="F6" i="7"/>
  <c r="F9" i="7"/>
  <c r="F11" i="7"/>
  <c r="F12" i="7"/>
  <c r="E6" i="7"/>
  <c r="E9" i="7"/>
  <c r="E11" i="7"/>
  <c r="E12" i="7"/>
  <c r="D6" i="7"/>
  <c r="D9" i="7"/>
  <c r="D11" i="7"/>
  <c r="D12" i="7"/>
  <c r="C6" i="7"/>
  <c r="C9" i="7"/>
  <c r="C11" i="7"/>
  <c r="C12" i="7"/>
  <c r="B6" i="7"/>
  <c r="B9" i="7"/>
  <c r="B11" i="7"/>
  <c r="B12" i="7"/>
  <c r="K6" i="6"/>
  <c r="K9" i="6"/>
  <c r="K11" i="6"/>
  <c r="K12" i="6"/>
  <c r="J6" i="6"/>
  <c r="J9" i="6"/>
  <c r="J11" i="6"/>
  <c r="J12" i="6"/>
  <c r="I6" i="6"/>
  <c r="I9" i="6"/>
  <c r="I11" i="6"/>
  <c r="I12" i="6"/>
  <c r="H6" i="6"/>
  <c r="H9" i="6"/>
  <c r="H11" i="6"/>
  <c r="H12" i="6"/>
  <c r="G6" i="6"/>
  <c r="G9" i="6"/>
  <c r="G11" i="6"/>
  <c r="G12" i="6"/>
  <c r="F6" i="6"/>
  <c r="F9" i="6"/>
  <c r="F11" i="6"/>
  <c r="F12" i="6"/>
  <c r="E6" i="6"/>
  <c r="E9" i="6"/>
  <c r="E11" i="6"/>
  <c r="E12" i="6"/>
  <c r="D6" i="6"/>
  <c r="D9" i="6"/>
  <c r="D11" i="6"/>
  <c r="D12" i="6"/>
  <c r="C6" i="6"/>
  <c r="C9" i="6"/>
  <c r="C11" i="6"/>
  <c r="C12" i="6"/>
  <c r="B6" i="6"/>
  <c r="B9" i="6"/>
  <c r="B11" i="6"/>
  <c r="B12" i="6"/>
  <c r="N12" i="2"/>
  <c r="N11" i="2"/>
  <c r="N13" i="2"/>
  <c r="M13" i="2"/>
  <c r="M12" i="2"/>
  <c r="M11" i="2"/>
  <c r="O9" i="2"/>
  <c r="O6" i="2"/>
  <c r="O7" i="2"/>
  <c r="O8" i="2"/>
  <c r="O10" i="2"/>
  <c r="O5" i="2"/>
  <c r="E25" i="1"/>
  <c r="C28" i="1"/>
  <c r="E53" i="1"/>
  <c r="E49" i="1"/>
  <c r="E52" i="1"/>
  <c r="E55" i="1"/>
  <c r="E56" i="1"/>
  <c r="D64" i="2"/>
  <c r="G64" i="2"/>
  <c r="D65" i="2"/>
  <c r="E3" i="2"/>
  <c r="E4" i="2"/>
  <c r="E5" i="2"/>
  <c r="E6" i="2"/>
  <c r="E8" i="2"/>
  <c r="E9" i="2"/>
  <c r="E10" i="2"/>
  <c r="E11" i="2"/>
  <c r="E13" i="2"/>
  <c r="E14" i="2"/>
  <c r="E15" i="2"/>
  <c r="E16" i="2"/>
  <c r="E17" i="2"/>
  <c r="E19" i="2"/>
  <c r="E20" i="2"/>
  <c r="E21" i="2"/>
  <c r="E22" i="2"/>
  <c r="E24" i="2"/>
  <c r="E25" i="2"/>
  <c r="E26" i="2"/>
  <c r="E27" i="2"/>
  <c r="E28" i="2"/>
  <c r="E30" i="2"/>
  <c r="E31" i="2"/>
  <c r="E32" i="2"/>
  <c r="E33" i="2"/>
  <c r="E34" i="2"/>
  <c r="E36" i="2"/>
  <c r="E37" i="2"/>
  <c r="E38" i="2"/>
  <c r="E39" i="2"/>
  <c r="E40" i="2"/>
  <c r="E42" i="2"/>
  <c r="E43" i="2"/>
  <c r="E44" i="2"/>
  <c r="E45" i="2"/>
  <c r="E46" i="2"/>
  <c r="E48" i="2"/>
  <c r="E49" i="2"/>
  <c r="E50" i="2"/>
  <c r="E51" i="2"/>
  <c r="E53" i="2"/>
  <c r="E54" i="2"/>
  <c r="E55" i="2"/>
  <c r="E56" i="2"/>
  <c r="E57" i="2"/>
  <c r="E59" i="2"/>
  <c r="E60" i="2"/>
  <c r="E64" i="2"/>
  <c r="F64" i="2"/>
  <c r="D63" i="2"/>
  <c r="E63" i="2"/>
  <c r="F63" i="2"/>
  <c r="G63" i="2"/>
  <c r="C63" i="2"/>
  <c r="C64" i="2"/>
  <c r="C65" i="2"/>
  <c r="E65" i="2"/>
  <c r="F65" i="2"/>
  <c r="G65" i="2"/>
  <c r="C61" i="2"/>
  <c r="G61" i="2"/>
  <c r="F61" i="2"/>
  <c r="C7" i="2"/>
  <c r="C12" i="2"/>
  <c r="C18" i="2"/>
  <c r="C23" i="2"/>
  <c r="C29" i="2"/>
  <c r="C35" i="2"/>
  <c r="C41" i="2"/>
  <c r="C47" i="2"/>
  <c r="C52" i="2"/>
  <c r="C58" i="2"/>
  <c r="D7" i="2"/>
  <c r="D12" i="2"/>
  <c r="D18" i="2"/>
  <c r="D23" i="2"/>
  <c r="D29" i="2"/>
  <c r="D35" i="2"/>
  <c r="D41" i="2"/>
  <c r="D47" i="2"/>
  <c r="D52" i="2"/>
  <c r="D58" i="2"/>
  <c r="C24" i="5"/>
  <c r="D24" i="5"/>
  <c r="G24" i="5"/>
  <c r="E24" i="5"/>
  <c r="F24" i="5"/>
  <c r="H24" i="5"/>
  <c r="I24" i="5"/>
  <c r="C23" i="5"/>
  <c r="D23" i="5"/>
  <c r="G23" i="5"/>
  <c r="E23" i="5"/>
  <c r="F23" i="5"/>
  <c r="H23" i="5"/>
  <c r="I23" i="5"/>
  <c r="C22" i="5"/>
  <c r="D22" i="5"/>
  <c r="G22" i="5"/>
  <c r="E22" i="5"/>
  <c r="F22" i="5"/>
  <c r="H22" i="5"/>
  <c r="I22" i="5"/>
  <c r="C21" i="5"/>
  <c r="D21" i="5"/>
  <c r="G21" i="5"/>
  <c r="E21" i="5"/>
  <c r="F21" i="5"/>
  <c r="H21" i="5"/>
  <c r="I21" i="5"/>
  <c r="C20" i="5"/>
  <c r="D20" i="5"/>
  <c r="G20" i="5"/>
  <c r="E20" i="5"/>
  <c r="F20" i="5"/>
  <c r="H20" i="5"/>
  <c r="I20" i="5"/>
  <c r="C19" i="5"/>
  <c r="D19" i="5"/>
  <c r="G19" i="5"/>
  <c r="E19" i="5"/>
  <c r="F19" i="5"/>
  <c r="H19" i="5"/>
  <c r="I19" i="5"/>
  <c r="C18" i="5"/>
  <c r="D18" i="5"/>
  <c r="G18" i="5"/>
  <c r="E18" i="5"/>
  <c r="F18" i="5"/>
  <c r="H18" i="5"/>
  <c r="I18" i="5"/>
  <c r="C17" i="5"/>
  <c r="D17" i="5"/>
  <c r="G17" i="5"/>
  <c r="E17" i="5"/>
  <c r="F17" i="5"/>
  <c r="H17" i="5"/>
  <c r="I17" i="5"/>
  <c r="C16" i="5"/>
  <c r="D16" i="5"/>
  <c r="G16" i="5"/>
  <c r="E16" i="5"/>
  <c r="F16" i="5"/>
  <c r="H16" i="5"/>
  <c r="I16" i="5"/>
  <c r="C15" i="5"/>
  <c r="D15" i="5"/>
  <c r="G15" i="5"/>
  <c r="E15" i="5"/>
  <c r="F15" i="5"/>
  <c r="H15" i="5"/>
  <c r="I15" i="5"/>
  <c r="C14" i="5"/>
  <c r="D14" i="5"/>
  <c r="G14" i="5"/>
  <c r="E14" i="5"/>
  <c r="F14" i="5"/>
  <c r="H14" i="5"/>
  <c r="I14" i="5"/>
  <c r="C13" i="5"/>
  <c r="D13" i="5"/>
  <c r="G13" i="5"/>
  <c r="E13" i="5"/>
  <c r="F13" i="5"/>
  <c r="H13" i="5"/>
  <c r="I13" i="5"/>
  <c r="C12" i="5"/>
  <c r="D12" i="5"/>
  <c r="G12" i="5"/>
  <c r="E12" i="5"/>
  <c r="F12" i="5"/>
  <c r="H12" i="5"/>
  <c r="I12" i="5"/>
  <c r="C11" i="5"/>
  <c r="D11" i="5"/>
  <c r="G11" i="5"/>
  <c r="E11" i="5"/>
  <c r="F11" i="5"/>
  <c r="H11" i="5"/>
  <c r="I11" i="5"/>
  <c r="C10" i="5"/>
  <c r="D10" i="5"/>
  <c r="G10" i="5"/>
  <c r="E10" i="5"/>
  <c r="F10" i="5"/>
  <c r="H10" i="5"/>
  <c r="I10" i="5"/>
  <c r="C9" i="5"/>
  <c r="D9" i="5"/>
  <c r="G9" i="5"/>
  <c r="E9" i="5"/>
  <c r="F9" i="5"/>
  <c r="H9" i="5"/>
  <c r="I9" i="5"/>
  <c r="C8" i="5"/>
  <c r="D8" i="5"/>
  <c r="G8" i="5"/>
  <c r="E8" i="5"/>
  <c r="F8" i="5"/>
  <c r="H8" i="5"/>
  <c r="I8" i="5"/>
  <c r="C7" i="5"/>
  <c r="D7" i="5"/>
  <c r="G7" i="5"/>
  <c r="E7" i="5"/>
  <c r="F7" i="5"/>
  <c r="H7" i="5"/>
  <c r="I7" i="5"/>
  <c r="C6" i="5"/>
  <c r="D6" i="5"/>
  <c r="G6" i="5"/>
  <c r="E6" i="5"/>
  <c r="F6" i="5"/>
  <c r="H6" i="5"/>
  <c r="I6" i="5"/>
  <c r="C5" i="5"/>
  <c r="D5" i="5"/>
  <c r="G5" i="5"/>
  <c r="E5" i="5"/>
  <c r="F5" i="5"/>
  <c r="H5" i="5"/>
  <c r="I5" i="5"/>
  <c r="D61" i="2"/>
  <c r="E61" i="2"/>
  <c r="G58" i="2"/>
  <c r="F58" i="2"/>
  <c r="E58" i="2"/>
  <c r="G52" i="2"/>
  <c r="F52" i="2"/>
  <c r="E52" i="2"/>
  <c r="G47" i="2"/>
  <c r="F47" i="2"/>
  <c r="E47" i="2"/>
  <c r="G41" i="2"/>
  <c r="F41" i="2"/>
  <c r="E41" i="2"/>
  <c r="G35" i="2"/>
  <c r="F35" i="2"/>
  <c r="E35" i="2"/>
  <c r="G29" i="2"/>
  <c r="F29" i="2"/>
  <c r="E29" i="2"/>
  <c r="G23" i="2"/>
  <c r="F23" i="2"/>
  <c r="E23" i="2"/>
  <c r="G18" i="2"/>
  <c r="F18" i="2"/>
  <c r="E18" i="2"/>
  <c r="G12" i="2"/>
  <c r="F12" i="2"/>
  <c r="E12" i="2"/>
  <c r="E21" i="1"/>
  <c r="E24" i="1"/>
  <c r="E19" i="1"/>
  <c r="C27" i="1"/>
  <c r="I21" i="1"/>
  <c r="I24" i="1"/>
  <c r="G27" i="1"/>
  <c r="M21" i="1"/>
  <c r="M24" i="1"/>
  <c r="K27" i="1"/>
  <c r="Q19" i="1"/>
  <c r="Q21" i="1"/>
  <c r="Q24" i="1"/>
  <c r="O27" i="1"/>
  <c r="U19" i="1"/>
  <c r="U21" i="1"/>
  <c r="U24" i="1"/>
  <c r="S27" i="1"/>
  <c r="Y19" i="1"/>
  <c r="Y21" i="1"/>
  <c r="Y24" i="1"/>
  <c r="W27" i="1"/>
  <c r="AC21" i="1"/>
  <c r="AC24" i="1"/>
  <c r="AC19" i="1"/>
  <c r="AA27" i="1"/>
  <c r="AD27" i="1"/>
  <c r="Y151" i="1"/>
  <c r="Y147" i="1"/>
  <c r="Y150" i="1"/>
  <c r="Y153" i="1"/>
  <c r="Y154" i="1"/>
  <c r="Q147" i="1"/>
  <c r="Q150" i="1"/>
  <c r="Q153" i="1"/>
  <c r="U151" i="1"/>
  <c r="U147" i="1"/>
  <c r="U150" i="1"/>
  <c r="U153" i="1"/>
  <c r="U154" i="1"/>
  <c r="Q151" i="1"/>
  <c r="Q154" i="1"/>
  <c r="Q133" i="1"/>
  <c r="Q136" i="1"/>
  <c r="Q139" i="1"/>
  <c r="AC39" i="1"/>
  <c r="AC35" i="1"/>
  <c r="AC38" i="1"/>
  <c r="AC41" i="1"/>
  <c r="AC42" i="1"/>
  <c r="Y39" i="1"/>
  <c r="Y35" i="1"/>
  <c r="Y38" i="1"/>
  <c r="Y41" i="1"/>
  <c r="Y42" i="1"/>
  <c r="U35" i="1"/>
  <c r="U38" i="1"/>
  <c r="U41" i="1"/>
  <c r="Y152" i="1"/>
  <c r="U152" i="1"/>
  <c r="Q152" i="1"/>
  <c r="Y149" i="1"/>
  <c r="U149" i="1"/>
  <c r="Q149" i="1"/>
  <c r="Y148" i="1"/>
  <c r="U148" i="1"/>
  <c r="Q148" i="1"/>
  <c r="Y146" i="1"/>
  <c r="U146" i="1"/>
  <c r="Y137" i="1"/>
  <c r="Y133" i="1"/>
  <c r="Y136" i="1"/>
  <c r="Y139" i="1"/>
  <c r="Y140" i="1"/>
  <c r="U139" i="1"/>
  <c r="U140" i="1"/>
  <c r="Q137" i="1"/>
  <c r="Q140" i="1"/>
  <c r="M137" i="1"/>
  <c r="M133" i="1"/>
  <c r="M136" i="1"/>
  <c r="M139" i="1"/>
  <c r="M140" i="1"/>
  <c r="I137" i="1"/>
  <c r="I133" i="1"/>
  <c r="I136" i="1"/>
  <c r="I139" i="1"/>
  <c r="I140" i="1"/>
  <c r="E137" i="1"/>
  <c r="E133" i="1"/>
  <c r="E136" i="1"/>
  <c r="E139" i="1"/>
  <c r="E140" i="1"/>
  <c r="Y138" i="1"/>
  <c r="Q138" i="1"/>
  <c r="M138" i="1"/>
  <c r="I138" i="1"/>
  <c r="E138" i="1"/>
  <c r="Y135" i="1"/>
  <c r="Q135" i="1"/>
  <c r="M135" i="1"/>
  <c r="I135" i="1"/>
  <c r="E135" i="1"/>
  <c r="Y134" i="1"/>
  <c r="Q134" i="1"/>
  <c r="M134" i="1"/>
  <c r="I134" i="1"/>
  <c r="E134" i="1"/>
  <c r="Q132" i="1"/>
  <c r="M132" i="1"/>
  <c r="I132" i="1"/>
  <c r="E132" i="1"/>
  <c r="Y123" i="1"/>
  <c r="Y119" i="1"/>
  <c r="Y122" i="1"/>
  <c r="Y125" i="1"/>
  <c r="Y126" i="1"/>
  <c r="U125" i="1"/>
  <c r="U126" i="1"/>
  <c r="Q123" i="1"/>
  <c r="Q119" i="1"/>
  <c r="Q122" i="1"/>
  <c r="Q125" i="1"/>
  <c r="Q126" i="1"/>
  <c r="M123" i="1"/>
  <c r="M119" i="1"/>
  <c r="M122" i="1"/>
  <c r="M125" i="1"/>
  <c r="M126" i="1"/>
  <c r="I123" i="1"/>
  <c r="I119" i="1"/>
  <c r="I122" i="1"/>
  <c r="I125" i="1"/>
  <c r="I126" i="1"/>
  <c r="E125" i="1"/>
  <c r="E126" i="1"/>
  <c r="Y124" i="1"/>
  <c r="Q124" i="1"/>
  <c r="M124" i="1"/>
  <c r="I124" i="1"/>
  <c r="Y121" i="1"/>
  <c r="Q121" i="1"/>
  <c r="M121" i="1"/>
  <c r="I121" i="1"/>
  <c r="Y120" i="1"/>
  <c r="Q120" i="1"/>
  <c r="M120" i="1"/>
  <c r="I120" i="1"/>
  <c r="Y118" i="1"/>
  <c r="Q118" i="1"/>
  <c r="M118" i="1"/>
  <c r="I118" i="1"/>
  <c r="Y111" i="1"/>
  <c r="Y112" i="1"/>
  <c r="U109" i="1"/>
  <c r="U103" i="1"/>
  <c r="U105" i="1"/>
  <c r="U108" i="1"/>
  <c r="U111" i="1"/>
  <c r="U112" i="1"/>
  <c r="U110" i="1"/>
  <c r="R112" i="1"/>
  <c r="P111" i="1"/>
  <c r="P112" i="1"/>
  <c r="M109" i="1"/>
  <c r="M105" i="1"/>
  <c r="M108" i="1"/>
  <c r="M111" i="1"/>
  <c r="M112" i="1"/>
  <c r="I109" i="1"/>
  <c r="I105" i="1"/>
  <c r="I108" i="1"/>
  <c r="I111" i="1"/>
  <c r="I112" i="1"/>
  <c r="M110" i="1"/>
  <c r="I110" i="1"/>
  <c r="U107" i="1"/>
  <c r="M107" i="1"/>
  <c r="I107" i="1"/>
  <c r="U106" i="1"/>
  <c r="M106" i="1"/>
  <c r="I106" i="1"/>
  <c r="U104" i="1"/>
  <c r="M104" i="1"/>
  <c r="I104" i="1"/>
  <c r="Y95" i="1"/>
  <c r="Y89" i="1"/>
  <c r="Y91" i="1"/>
  <c r="Y94" i="1"/>
  <c r="Y97" i="1"/>
  <c r="Y98" i="1"/>
  <c r="U95" i="1"/>
  <c r="U91" i="1"/>
  <c r="U94" i="1"/>
  <c r="U90" i="1"/>
  <c r="U97" i="1"/>
  <c r="U98" i="1"/>
  <c r="Q95" i="1"/>
  <c r="Q91" i="1"/>
  <c r="Q94" i="1"/>
  <c r="Q97" i="1"/>
  <c r="Q98" i="1"/>
  <c r="I95" i="1"/>
  <c r="I89" i="1"/>
  <c r="I91" i="1"/>
  <c r="I94" i="1"/>
  <c r="I97" i="1"/>
  <c r="I98" i="1"/>
  <c r="E95" i="1"/>
  <c r="E91" i="1"/>
  <c r="E94" i="1"/>
  <c r="E97" i="1"/>
  <c r="E98" i="1"/>
  <c r="W97" i="1"/>
  <c r="S97" i="1"/>
  <c r="G97" i="1"/>
  <c r="Y96" i="1"/>
  <c r="U96" i="1"/>
  <c r="Q96" i="1"/>
  <c r="I96" i="1"/>
  <c r="E96" i="1"/>
  <c r="Y93" i="1"/>
  <c r="U93" i="1"/>
  <c r="Q93" i="1"/>
  <c r="I93" i="1"/>
  <c r="E93" i="1"/>
  <c r="Y92" i="1"/>
  <c r="U92" i="1"/>
  <c r="Q92" i="1"/>
  <c r="I92" i="1"/>
  <c r="E92" i="1"/>
  <c r="Y90" i="1"/>
  <c r="Q90" i="1"/>
  <c r="I90" i="1"/>
  <c r="E90" i="1"/>
  <c r="Y81" i="1"/>
  <c r="Y77" i="1"/>
  <c r="Y80" i="1"/>
  <c r="Y83" i="1"/>
  <c r="Y84" i="1"/>
  <c r="U81" i="1"/>
  <c r="U77" i="1"/>
  <c r="U80" i="1"/>
  <c r="U83" i="1"/>
  <c r="U84" i="1"/>
  <c r="Q81" i="1"/>
  <c r="Q77" i="1"/>
  <c r="Q80" i="1"/>
  <c r="Q83" i="1"/>
  <c r="Q84" i="1"/>
  <c r="M81" i="1"/>
  <c r="M77" i="1"/>
  <c r="M80" i="1"/>
  <c r="M83" i="1"/>
  <c r="M84" i="1"/>
  <c r="I81" i="1"/>
  <c r="I75" i="1"/>
  <c r="I77" i="1"/>
  <c r="I80" i="1"/>
  <c r="I83" i="1"/>
  <c r="I84" i="1"/>
  <c r="E81" i="1"/>
  <c r="E75" i="1"/>
  <c r="E77" i="1"/>
  <c r="E80" i="1"/>
  <c r="E83" i="1"/>
  <c r="E84" i="1"/>
  <c r="Y82" i="1"/>
  <c r="U82" i="1"/>
  <c r="Q82" i="1"/>
  <c r="M82" i="1"/>
  <c r="I82" i="1"/>
  <c r="E82" i="1"/>
  <c r="Y79" i="1"/>
  <c r="U79" i="1"/>
  <c r="Q79" i="1"/>
  <c r="M79" i="1"/>
  <c r="I79" i="1"/>
  <c r="E79" i="1"/>
  <c r="Y78" i="1"/>
  <c r="U78" i="1"/>
  <c r="Q78" i="1"/>
  <c r="I78" i="1"/>
  <c r="E78" i="1"/>
  <c r="Y76" i="1"/>
  <c r="U76" i="1"/>
  <c r="Q76" i="1"/>
  <c r="I76" i="1"/>
  <c r="E76" i="1"/>
  <c r="U75" i="1"/>
  <c r="U67" i="1"/>
  <c r="U61" i="1"/>
  <c r="U63" i="1"/>
  <c r="U66" i="1"/>
  <c r="U69" i="1"/>
  <c r="U70" i="1"/>
  <c r="Q67" i="1"/>
  <c r="Q61" i="1"/>
  <c r="Q63" i="1"/>
  <c r="Q66" i="1"/>
  <c r="Q69" i="1"/>
  <c r="Q70" i="1"/>
  <c r="M67" i="1"/>
  <c r="M61" i="1"/>
  <c r="M63" i="1"/>
  <c r="M66" i="1"/>
  <c r="M69" i="1"/>
  <c r="M70" i="1"/>
  <c r="I67" i="1"/>
  <c r="I61" i="1"/>
  <c r="I63" i="1"/>
  <c r="I66" i="1"/>
  <c r="I69" i="1"/>
  <c r="I70" i="1"/>
  <c r="E67" i="1"/>
  <c r="E61" i="1"/>
  <c r="E63" i="1"/>
  <c r="E66" i="1"/>
  <c r="E69" i="1"/>
  <c r="E70" i="1"/>
  <c r="U68" i="1"/>
  <c r="Q68" i="1"/>
  <c r="M68" i="1"/>
  <c r="I68" i="1"/>
  <c r="E68" i="1"/>
  <c r="U65" i="1"/>
  <c r="Q65" i="1"/>
  <c r="M65" i="1"/>
  <c r="I65" i="1"/>
  <c r="E65" i="1"/>
  <c r="U64" i="1"/>
  <c r="Q64" i="1"/>
  <c r="M64" i="1"/>
  <c r="I64" i="1"/>
  <c r="E64" i="1"/>
  <c r="U62" i="1"/>
  <c r="Q62" i="1"/>
  <c r="M62" i="1"/>
  <c r="I62" i="1"/>
  <c r="E62" i="1"/>
  <c r="Y53" i="1"/>
  <c r="Y47" i="1"/>
  <c r="Y49" i="1"/>
  <c r="Y52" i="1"/>
  <c r="Y55" i="1"/>
  <c r="Y56" i="1"/>
  <c r="U53" i="1"/>
  <c r="U49" i="1"/>
  <c r="U52" i="1"/>
  <c r="U55" i="1"/>
  <c r="U56" i="1"/>
  <c r="Q53" i="1"/>
  <c r="Q49" i="1"/>
  <c r="Q52" i="1"/>
  <c r="Q55" i="1"/>
  <c r="Q56" i="1"/>
  <c r="I53" i="1"/>
  <c r="I47" i="1"/>
  <c r="I49" i="1"/>
  <c r="I52" i="1"/>
  <c r="I55" i="1"/>
  <c r="I56" i="1"/>
  <c r="Y54" i="1"/>
  <c r="U54" i="1"/>
  <c r="Q54" i="1"/>
  <c r="I54" i="1"/>
  <c r="E54" i="1"/>
  <c r="Y51" i="1"/>
  <c r="U51" i="1"/>
  <c r="Q51" i="1"/>
  <c r="I51" i="1"/>
  <c r="E51" i="1"/>
  <c r="Y50" i="1"/>
  <c r="U50" i="1"/>
  <c r="Q50" i="1"/>
  <c r="I50" i="1"/>
  <c r="E50" i="1"/>
  <c r="Y48" i="1"/>
  <c r="I48" i="1"/>
  <c r="E48" i="1"/>
  <c r="U39" i="1"/>
  <c r="U42" i="1"/>
  <c r="Q39" i="1"/>
  <c r="Q35" i="1"/>
  <c r="Q38" i="1"/>
  <c r="Q41" i="1"/>
  <c r="Q42" i="1"/>
  <c r="M39" i="1"/>
  <c r="M38" i="1"/>
  <c r="M41" i="1"/>
  <c r="M42" i="1"/>
  <c r="I35" i="1"/>
  <c r="I38" i="1"/>
  <c r="I41" i="1"/>
  <c r="I42" i="1"/>
  <c r="E39" i="1"/>
  <c r="E35" i="1"/>
  <c r="E38" i="1"/>
  <c r="C41" i="1"/>
  <c r="C42" i="1"/>
  <c r="Y40" i="1"/>
  <c r="U40" i="1"/>
  <c r="Q40" i="1"/>
  <c r="M40" i="1"/>
  <c r="I40" i="1"/>
  <c r="E40" i="1"/>
  <c r="Y37" i="1"/>
  <c r="U37" i="1"/>
  <c r="Q37" i="1"/>
  <c r="M37" i="1"/>
  <c r="I37" i="1"/>
  <c r="E37" i="1"/>
  <c r="Y36" i="1"/>
  <c r="U36" i="1"/>
  <c r="Q36" i="1"/>
  <c r="I36" i="1"/>
  <c r="E36" i="1"/>
  <c r="AC11" i="1"/>
  <c r="M25" i="1"/>
  <c r="Q25" i="1"/>
  <c r="U25" i="1"/>
  <c r="Y25" i="1"/>
  <c r="AC25" i="1"/>
  <c r="AA28" i="1"/>
  <c r="W28" i="1"/>
  <c r="S28" i="1"/>
  <c r="O28" i="1"/>
  <c r="K28" i="1"/>
  <c r="G28" i="1"/>
  <c r="AC26" i="1"/>
  <c r="Y26" i="1"/>
  <c r="U26" i="1"/>
  <c r="Q26" i="1"/>
  <c r="M26" i="1"/>
  <c r="I26" i="1"/>
  <c r="E26" i="1"/>
  <c r="AC23" i="1"/>
  <c r="Y23" i="1"/>
  <c r="U23" i="1"/>
  <c r="Q23" i="1"/>
  <c r="M23" i="1"/>
  <c r="I23" i="1"/>
  <c r="E23" i="1"/>
  <c r="AC22" i="1"/>
  <c r="Y22" i="1"/>
  <c r="U22" i="1"/>
  <c r="Q22" i="1"/>
  <c r="M22" i="1"/>
  <c r="I22" i="1"/>
  <c r="E22" i="1"/>
  <c r="AC20" i="1"/>
  <c r="Y20" i="1"/>
  <c r="U20" i="1"/>
  <c r="Q20" i="1"/>
  <c r="M20" i="1"/>
  <c r="I20" i="1"/>
  <c r="E20" i="1"/>
  <c r="AC18" i="1"/>
  <c r="Y18" i="1"/>
  <c r="U18" i="1"/>
  <c r="Q18" i="1"/>
  <c r="AC7" i="1"/>
  <c r="AC10" i="1"/>
  <c r="AA13" i="1"/>
  <c r="AA14" i="1"/>
  <c r="U11" i="1"/>
  <c r="U10" i="1"/>
  <c r="T13" i="1"/>
  <c r="T14" i="1"/>
  <c r="Q11" i="1"/>
  <c r="Q7" i="1"/>
  <c r="Q10" i="1"/>
  <c r="P13" i="1"/>
  <c r="P14" i="1"/>
  <c r="X13" i="1"/>
  <c r="AC12" i="1"/>
  <c r="U12" i="1"/>
  <c r="Q12" i="1"/>
  <c r="AC9" i="1"/>
  <c r="U9" i="1"/>
  <c r="Q9" i="1"/>
  <c r="AC8" i="1"/>
  <c r="Q8" i="1"/>
  <c r="AC6" i="1"/>
</calcChain>
</file>

<file path=xl/sharedStrings.xml><?xml version="1.0" encoding="utf-8"?>
<sst xmlns="http://schemas.openxmlformats.org/spreadsheetml/2006/main" count="646" uniqueCount="134">
  <si>
    <t>CS 1</t>
    <phoneticPr fontId="0" type="noConversion"/>
  </si>
  <si>
    <t>A1</t>
    <phoneticPr fontId="0" type="noConversion"/>
  </si>
  <si>
    <t>A2</t>
    <phoneticPr fontId="0" type="noConversion"/>
  </si>
  <si>
    <t>B</t>
    <phoneticPr fontId="0" type="noConversion"/>
  </si>
  <si>
    <t>C1</t>
    <phoneticPr fontId="0" type="noConversion"/>
  </si>
  <si>
    <t>C2</t>
    <phoneticPr fontId="0" type="noConversion"/>
  </si>
  <si>
    <t>D1</t>
    <phoneticPr fontId="0" type="noConversion"/>
  </si>
  <si>
    <t>D2</t>
    <phoneticPr fontId="0" type="noConversion"/>
  </si>
  <si>
    <t>000</t>
    <phoneticPr fontId="0" type="noConversion"/>
  </si>
  <si>
    <t>330 (Inline)</t>
    <phoneticPr fontId="0" type="noConversion"/>
  </si>
  <si>
    <t>060 (Xline)</t>
    <phoneticPr fontId="0" type="noConversion"/>
  </si>
  <si>
    <t>ʎ (crest to crest)</t>
    <phoneticPr fontId="0" type="noConversion"/>
  </si>
  <si>
    <t>L jump</t>
    <phoneticPr fontId="0" type="noConversion"/>
  </si>
  <si>
    <t>Stoss length</t>
    <phoneticPr fontId="0" type="noConversion"/>
  </si>
  <si>
    <t>x of Stoss</t>
    <phoneticPr fontId="0" type="noConversion"/>
  </si>
  <si>
    <t xml:space="preserve">Stoss slope </t>
    <phoneticPr fontId="0" type="noConversion"/>
  </si>
  <si>
    <t>Lee length</t>
    <phoneticPr fontId="0" type="noConversion"/>
  </si>
  <si>
    <t xml:space="preserve">x of Lee </t>
    <phoneticPr fontId="0" type="noConversion"/>
  </si>
  <si>
    <t>height (m)</t>
    <phoneticPr fontId="0" type="noConversion"/>
  </si>
  <si>
    <t>Lee slpoe</t>
    <phoneticPr fontId="0" type="noConversion"/>
  </si>
  <si>
    <t>Avg wave length</t>
  </si>
  <si>
    <t>Aspect ratio</t>
  </si>
  <si>
    <t>Bedform</t>
  </si>
  <si>
    <t>CS 2</t>
    <phoneticPr fontId="0" type="noConversion"/>
  </si>
  <si>
    <t>All length</t>
  </si>
  <si>
    <t>All height</t>
  </si>
  <si>
    <t>CS 3</t>
    <phoneticPr fontId="0" type="noConversion"/>
  </si>
  <si>
    <t>Wave length</t>
    <phoneticPr fontId="0" type="noConversion"/>
  </si>
  <si>
    <t>Aspect ratio</t>
    <phoneticPr fontId="0" type="noConversion"/>
  </si>
  <si>
    <t>CS 4</t>
    <phoneticPr fontId="0" type="noConversion"/>
  </si>
  <si>
    <t>R</t>
    <phoneticPr fontId="0" type="noConversion"/>
  </si>
  <si>
    <t>CS 5</t>
    <phoneticPr fontId="0" type="noConversion"/>
  </si>
  <si>
    <t>E</t>
    <phoneticPr fontId="0" type="noConversion"/>
  </si>
  <si>
    <t>CS 6</t>
    <phoneticPr fontId="0" type="noConversion"/>
  </si>
  <si>
    <t>CS 7</t>
    <phoneticPr fontId="0" type="noConversion"/>
  </si>
  <si>
    <t>D1_1</t>
    <phoneticPr fontId="0" type="noConversion"/>
  </si>
  <si>
    <t>D1_2</t>
    <phoneticPr fontId="0" type="noConversion"/>
  </si>
  <si>
    <t>CS 8</t>
    <phoneticPr fontId="0" type="noConversion"/>
  </si>
  <si>
    <t>CS 9</t>
    <phoneticPr fontId="0" type="noConversion"/>
  </si>
  <si>
    <t>D1_2A</t>
    <phoneticPr fontId="0" type="noConversion"/>
  </si>
  <si>
    <t>CS 10</t>
    <phoneticPr fontId="0" type="noConversion"/>
  </si>
  <si>
    <t xml:space="preserve"> </t>
  </si>
  <si>
    <t>CS 11</t>
    <phoneticPr fontId="0" type="noConversion"/>
  </si>
  <si>
    <t>New one on crest of E</t>
    <phoneticPr fontId="0" type="noConversion"/>
  </si>
  <si>
    <t>Type II</t>
  </si>
  <si>
    <t>Type I</t>
  </si>
  <si>
    <t>Surface</t>
    <phoneticPr fontId="0" type="noConversion"/>
  </si>
  <si>
    <t>Bedform</t>
    <phoneticPr fontId="0" type="noConversion"/>
  </si>
  <si>
    <t>Wave height</t>
    <phoneticPr fontId="0" type="noConversion"/>
  </si>
  <si>
    <t>Aspect Ratio</t>
    <phoneticPr fontId="0" type="noConversion"/>
  </si>
  <si>
    <t>Width (m)</t>
  </si>
  <si>
    <t>Min length (m)</t>
  </si>
  <si>
    <t>CS1</t>
  </si>
  <si>
    <t>C1</t>
  </si>
  <si>
    <t>C2</t>
  </si>
  <si>
    <t>D1</t>
  </si>
  <si>
    <t>D2</t>
  </si>
  <si>
    <t>CS2</t>
  </si>
  <si>
    <t>CS3</t>
  </si>
  <si>
    <t>CS4</t>
  </si>
  <si>
    <t>CS5</t>
  </si>
  <si>
    <t>CS6</t>
  </si>
  <si>
    <t>CS7</t>
  </si>
  <si>
    <t>CS8</t>
  </si>
  <si>
    <t>CS9</t>
  </si>
  <si>
    <t>CS10</t>
  </si>
  <si>
    <t>CS11</t>
  </si>
  <si>
    <t>Type I bedform</t>
  </si>
  <si>
    <t>n/a</t>
  </si>
  <si>
    <r>
      <rPr>
        <vertAlign val="subscript"/>
        <sz val="18"/>
        <color theme="1"/>
        <rFont val="Adobe Caslon Pro"/>
      </rPr>
      <t xml:space="preserve">Parameter </t>
    </r>
    <r>
      <rPr>
        <vertAlign val="superscript"/>
        <sz val="18"/>
        <color theme="1"/>
        <rFont val="Adobe Caslon Pro"/>
      </rPr>
      <t>Condition</t>
    </r>
    <r>
      <rPr>
        <sz val="18"/>
        <color theme="1"/>
        <rFont val="Adobe Caslon Pro"/>
      </rPr>
      <t xml:space="preserve"> </t>
    </r>
  </si>
  <si>
    <t>Suspension</t>
  </si>
  <si>
    <t>Fully suspension</t>
  </si>
  <si>
    <t>Frd no.</t>
  </si>
  <si>
    <t>𝛒a (kg/m3)</t>
  </si>
  <si>
    <t>𝛒s (kg/m3)</t>
  </si>
  <si>
    <t>C</t>
  </si>
  <si>
    <t>𝛒c (kg/m3)</t>
  </si>
  <si>
    <t>hc (m)</t>
  </si>
  <si>
    <t>g (m/s2)</t>
  </si>
  <si>
    <t>U (m/s)</t>
  </si>
  <si>
    <t>Cf</t>
  </si>
  <si>
    <t>us (m/s)</t>
  </si>
  <si>
    <t>Ws (m/s)</t>
  </si>
  <si>
    <t>Grain diameter (μm)</t>
  </si>
  <si>
    <t>88-125</t>
  </si>
  <si>
    <t>350-500</t>
  </si>
  <si>
    <t>710-1000</t>
  </si>
  <si>
    <t>&gt;2000</t>
  </si>
  <si>
    <t>250-350</t>
  </si>
  <si>
    <t>500-710</t>
  </si>
  <si>
    <t>1000-1410</t>
  </si>
  <si>
    <t>Sediment size</t>
  </si>
  <si>
    <t>vfu-fl</t>
  </si>
  <si>
    <t>ml</t>
  </si>
  <si>
    <t>mu-cl</t>
  </si>
  <si>
    <t>pebble</t>
  </si>
  <si>
    <t>vfl</t>
  </si>
  <si>
    <t>ml-mu</t>
  </si>
  <si>
    <t>cl-cu</t>
  </si>
  <si>
    <t>cu-vcl</t>
  </si>
  <si>
    <t>vcl-vcu</t>
  </si>
  <si>
    <t>63-88</t>
  </si>
  <si>
    <t>350-cl</t>
  </si>
  <si>
    <t>vfl-vfu</t>
  </si>
  <si>
    <t>Settling velociy calculator</t>
  </si>
  <si>
    <t>(Dietrich, 1982)</t>
  </si>
  <si>
    <t>Input</t>
  </si>
  <si>
    <t>Answer</t>
  </si>
  <si>
    <t>grain diameter (μm)</t>
  </si>
  <si>
    <t>grain diameter (m)</t>
  </si>
  <si>
    <t>D*</t>
  </si>
  <si>
    <t>R1</t>
  </si>
  <si>
    <t>R2</t>
  </si>
  <si>
    <t>R3</t>
  </si>
  <si>
    <t>W*</t>
  </si>
  <si>
    <t>ws</t>
  </si>
  <si>
    <t>vfu</t>
  </si>
  <si>
    <t>fl</t>
  </si>
  <si>
    <t>fu</t>
  </si>
  <si>
    <t>mu</t>
  </si>
  <si>
    <t>cl</t>
  </si>
  <si>
    <t>cu</t>
  </si>
  <si>
    <t>vcl</t>
  </si>
  <si>
    <t>vcu</t>
  </si>
  <si>
    <t>Min</t>
  </si>
  <si>
    <t>Max</t>
  </si>
  <si>
    <t>Average</t>
  </si>
  <si>
    <t>Too long, might be result of slumping</t>
  </si>
  <si>
    <t>Type II bedform</t>
  </si>
  <si>
    <t>A1</t>
  </si>
  <si>
    <t>A2</t>
  </si>
  <si>
    <t>&gt;1410</t>
  </si>
  <si>
    <t>&gt;vcu</t>
  </si>
  <si>
    <t>250-35-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</si>
</sst>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"/>
  </numFmts>
  <fonts count="18" x14ac:knownFonts="1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1"/>
      <color theme="1"/>
      <name val="Calisto MT"/>
      <family val="1"/>
    </font>
    <font>
      <sz val="11"/>
      <color rgb="FFFF0000"/>
      <name val="Calibri"/>
      <family val="2"/>
      <charset val="136"/>
      <scheme val="minor"/>
    </font>
    <font>
      <sz val="11"/>
      <name val="Calisto MT"/>
      <family val="1"/>
    </font>
    <font>
      <sz val="11"/>
      <name val="Calibri"/>
      <family val="2"/>
      <charset val="136"/>
      <scheme val="minor"/>
    </font>
    <font>
      <sz val="11"/>
      <name val="Calibri"/>
      <family val="1"/>
      <charset val="136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dobe Caslon Pro"/>
    </font>
    <font>
      <vertAlign val="subscript"/>
      <sz val="18"/>
      <color theme="1"/>
      <name val="Adobe Caslon Pro"/>
    </font>
    <font>
      <vertAlign val="superscript"/>
      <sz val="18"/>
      <color theme="1"/>
      <name val="Adobe Caslon Pro"/>
    </font>
    <font>
      <sz val="12"/>
      <color theme="1"/>
      <name val="Adobe Caslon Pro"/>
    </font>
    <font>
      <sz val="12"/>
      <color rgb="FF000000"/>
      <name val="Adobe Caslon Pro"/>
    </font>
    <font>
      <sz val="12"/>
      <color rgb="FF000000"/>
      <name val="Calibri"/>
      <family val="2"/>
      <scheme val="minor"/>
    </font>
    <font>
      <sz val="11"/>
      <color theme="1"/>
      <name val="Adobe Caslon Pro"/>
    </font>
    <font>
      <sz val="11"/>
      <color rgb="FFFF0000"/>
      <name val="Calibri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Alignment="1">
      <alignment vertical="center"/>
    </xf>
    <xf numFmtId="0" fontId="0" fillId="3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3" borderId="0" xfId="0" applyFill="1"/>
    <xf numFmtId="0" fontId="0" fillId="4" borderId="0" xfId="0" applyFill="1"/>
    <xf numFmtId="0" fontId="10" fillId="0" borderId="1" xfId="1" applyFont="1" applyBorder="1" applyAlignment="1">
      <alignment horizontal="center" vertical="center"/>
    </xf>
    <xf numFmtId="0" fontId="1" fillId="0" borderId="0" xfId="2"/>
    <xf numFmtId="0" fontId="13" fillId="7" borderId="4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" fontId="13" fillId="0" borderId="4" xfId="1" applyNumberFormat="1" applyFont="1" applyBorder="1" applyAlignment="1">
      <alignment horizontal="center" vertical="center"/>
    </xf>
    <xf numFmtId="165" fontId="13" fillId="0" borderId="4" xfId="1" applyNumberFormat="1" applyFont="1" applyBorder="1" applyAlignment="1">
      <alignment horizontal="center" vertical="center"/>
    </xf>
    <xf numFmtId="2" fontId="13" fillId="0" borderId="4" xfId="1" applyNumberFormat="1" applyFont="1" applyBorder="1" applyAlignment="1">
      <alignment horizontal="center" vertical="center"/>
    </xf>
    <xf numFmtId="0" fontId="16" fillId="0" borderId="0" xfId="2" applyFont="1"/>
    <xf numFmtId="0" fontId="16" fillId="0" borderId="4" xfId="2" applyFont="1" applyBorder="1"/>
    <xf numFmtId="1" fontId="16" fillId="0" borderId="4" xfId="2" applyNumberFormat="1" applyFont="1" applyBorder="1" applyAlignment="1">
      <alignment wrapText="1"/>
    </xf>
    <xf numFmtId="165" fontId="16" fillId="0" borderId="4" xfId="2" applyNumberFormat="1" applyFont="1" applyBorder="1" applyAlignment="1">
      <alignment wrapText="1"/>
    </xf>
    <xf numFmtId="165" fontId="16" fillId="8" borderId="4" xfId="2" applyNumberFormat="1" applyFont="1" applyFill="1" applyBorder="1" applyAlignment="1">
      <alignment wrapText="1"/>
    </xf>
    <xf numFmtId="165" fontId="0" fillId="0" borderId="0" xfId="0" applyNumberFormat="1" applyFill="1"/>
    <xf numFmtId="165" fontId="0" fillId="0" borderId="0" xfId="0" applyNumberFormat="1" applyFill="1" applyAlignment="1">
      <alignment vertical="center"/>
    </xf>
    <xf numFmtId="0" fontId="0" fillId="0" borderId="0" xfId="0" applyFill="1"/>
    <xf numFmtId="0" fontId="8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0" xfId="0" applyNumberFormat="1" applyFill="1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2" fontId="0" fillId="0" borderId="4" xfId="0" applyNumberFormat="1" applyBorder="1"/>
    <xf numFmtId="0" fontId="0" fillId="6" borderId="4" xfId="0" applyFill="1" applyBorder="1" applyAlignment="1">
      <alignment vertical="center"/>
    </xf>
    <xf numFmtId="0" fontId="0" fillId="9" borderId="4" xfId="0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/>
    <xf numFmtId="0" fontId="0" fillId="0" borderId="0" xfId="0" applyFill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4"/>
  <sheetViews>
    <sheetView tabSelected="1" topLeftCell="A18" zoomScaleNormal="70" workbookViewId="0">
      <selection activeCell="I53" sqref="I53"/>
    </sheetView>
  </sheetViews>
  <sheetFormatPr baseColWidth="10" defaultColWidth="8.83203125" defaultRowHeight="15" x14ac:dyDescent="0.2"/>
  <cols>
    <col min="29" max="29" width="12.6640625" bestFit="1" customWidth="1"/>
  </cols>
  <sheetData>
    <row r="1" spans="1:33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33" x14ac:dyDescent="0.2">
      <c r="A2" s="1" t="s">
        <v>22</v>
      </c>
      <c r="B2" s="57" t="s">
        <v>1</v>
      </c>
      <c r="C2" s="57"/>
      <c r="D2" s="57"/>
      <c r="E2" s="11"/>
      <c r="F2" s="57" t="s">
        <v>2</v>
      </c>
      <c r="G2" s="57"/>
      <c r="H2" s="57"/>
      <c r="I2" s="11"/>
      <c r="J2" s="58" t="s">
        <v>3</v>
      </c>
      <c r="K2" s="58"/>
      <c r="L2" s="58"/>
      <c r="M2" s="4"/>
      <c r="N2" s="56" t="s">
        <v>4</v>
      </c>
      <c r="O2" s="56"/>
      <c r="P2" s="56"/>
      <c r="Q2" s="12"/>
      <c r="R2" s="56" t="s">
        <v>5</v>
      </c>
      <c r="S2" s="56"/>
      <c r="T2" s="56"/>
      <c r="U2" s="12"/>
      <c r="V2" s="56" t="s">
        <v>6</v>
      </c>
      <c r="W2" s="56"/>
      <c r="X2" s="56"/>
      <c r="Y2" s="12"/>
      <c r="Z2" s="53" t="s">
        <v>7</v>
      </c>
      <c r="AA2" s="53"/>
      <c r="AB2" s="53"/>
      <c r="AC2" s="53"/>
    </row>
    <row r="3" spans="1:33" x14ac:dyDescent="0.2">
      <c r="A3" s="1"/>
      <c r="B3" s="5" t="s">
        <v>8</v>
      </c>
      <c r="C3" s="5" t="s">
        <v>9</v>
      </c>
      <c r="D3" s="5" t="s">
        <v>10</v>
      </c>
      <c r="E3" s="5"/>
      <c r="F3" s="5" t="s">
        <v>8</v>
      </c>
      <c r="G3" s="5" t="s">
        <v>9</v>
      </c>
      <c r="H3" s="5" t="s">
        <v>10</v>
      </c>
      <c r="I3" s="5"/>
      <c r="J3" s="6" t="s">
        <v>8</v>
      </c>
      <c r="K3" s="6" t="s">
        <v>9</v>
      </c>
      <c r="L3" s="6" t="s">
        <v>10</v>
      </c>
      <c r="M3" s="6"/>
      <c r="N3" s="5" t="s">
        <v>8</v>
      </c>
      <c r="O3" s="5" t="s">
        <v>9</v>
      </c>
      <c r="P3" s="5" t="s">
        <v>10</v>
      </c>
      <c r="Q3" s="5"/>
      <c r="R3" s="5" t="s">
        <v>8</v>
      </c>
      <c r="S3" s="5" t="s">
        <v>9</v>
      </c>
      <c r="T3" s="5" t="s">
        <v>10</v>
      </c>
      <c r="U3" s="5"/>
      <c r="V3" s="5" t="s">
        <v>8</v>
      </c>
      <c r="W3" s="5" t="s">
        <v>9</v>
      </c>
      <c r="X3" s="5" t="s">
        <v>10</v>
      </c>
      <c r="Y3" s="5"/>
      <c r="Z3" s="5" t="s">
        <v>8</v>
      </c>
      <c r="AA3" s="5" t="s">
        <v>9</v>
      </c>
      <c r="AB3" s="5" t="s">
        <v>10</v>
      </c>
      <c r="AC3" s="2"/>
    </row>
    <row r="4" spans="1:33" x14ac:dyDescent="0.2">
      <c r="A4" s="1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F4" s="22"/>
      <c r="AG4" t="s">
        <v>44</v>
      </c>
    </row>
    <row r="5" spans="1:33" x14ac:dyDescent="0.2">
      <c r="A5" s="1" t="s">
        <v>12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>
        <v>236.21700000000001</v>
      </c>
      <c r="AB5" s="2"/>
      <c r="AC5" s="2"/>
    </row>
    <row r="6" spans="1:33" x14ac:dyDescent="0.2">
      <c r="A6" s="1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>
        <v>329.84699999999998</v>
      </c>
      <c r="O6" s="2"/>
      <c r="P6" s="2">
        <v>491.5</v>
      </c>
      <c r="Q6" s="2"/>
      <c r="R6" s="2">
        <v>406.86700000000002</v>
      </c>
      <c r="S6" s="2"/>
      <c r="T6" s="2"/>
      <c r="U6" s="2"/>
      <c r="V6" s="2"/>
      <c r="W6" s="2"/>
      <c r="X6" s="2">
        <v>532.29399999999998</v>
      </c>
      <c r="Y6" s="2"/>
      <c r="Z6" s="2">
        <v>323.31799999999998</v>
      </c>
      <c r="AA6" s="2">
        <v>902.04700000000003</v>
      </c>
      <c r="AB6" s="2"/>
      <c r="AC6" s="2">
        <f>AVERAGE(Z6:AA6)</f>
        <v>612.6825</v>
      </c>
      <c r="AF6" s="23"/>
      <c r="AG6" t="s">
        <v>45</v>
      </c>
    </row>
    <row r="7" spans="1:33" x14ac:dyDescent="0.2">
      <c r="A7" s="17" t="s">
        <v>14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>
        <v>325.67599999999999</v>
      </c>
      <c r="O7" s="9"/>
      <c r="P7" s="9">
        <v>486.32600000000002</v>
      </c>
      <c r="Q7" s="9">
        <f xml:space="preserve"> AVERAGE(N7,P7)</f>
        <v>406.00099999999998</v>
      </c>
      <c r="R7" s="9">
        <v>406.85399999999998</v>
      </c>
      <c r="S7" s="9"/>
      <c r="T7" s="9"/>
      <c r="U7" s="9"/>
      <c r="V7" s="9"/>
      <c r="W7" s="9"/>
      <c r="X7" s="9">
        <v>532.26099999999997</v>
      </c>
      <c r="Y7" s="9"/>
      <c r="Z7" s="9">
        <v>323.28899999999999</v>
      </c>
      <c r="AA7" s="9">
        <v>901.66200000000003</v>
      </c>
      <c r="AB7" s="9"/>
      <c r="AC7" s="9">
        <f t="shared" ref="AC7:AC12" si="0">AVERAGE(Z7:AA7)</f>
        <v>612.47550000000001</v>
      </c>
    </row>
    <row r="8" spans="1:33" x14ac:dyDescent="0.2">
      <c r="A8" s="17" t="s">
        <v>15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v>9.1210000000000004</v>
      </c>
      <c r="O8" s="9"/>
      <c r="P8" s="9">
        <v>8.3209999999999997</v>
      </c>
      <c r="Q8" s="9">
        <f t="shared" ref="Q8:Q12" si="1" xml:space="preserve"> AVERAGE(N8,P8)</f>
        <v>8.7210000000000001</v>
      </c>
      <c r="R8" s="9">
        <v>0.45500000000000002</v>
      </c>
      <c r="S8" s="9"/>
      <c r="T8" s="9"/>
      <c r="U8" s="9"/>
      <c r="V8" s="9"/>
      <c r="W8" s="9"/>
      <c r="X8" s="9">
        <v>0.64</v>
      </c>
      <c r="Y8" s="9"/>
      <c r="Z8" s="9">
        <v>0.77300000000000002</v>
      </c>
      <c r="AA8" s="9">
        <v>1.673</v>
      </c>
      <c r="AB8" s="9"/>
      <c r="AC8" s="9">
        <f t="shared" si="0"/>
        <v>1.2230000000000001</v>
      </c>
    </row>
    <row r="9" spans="1:33" x14ac:dyDescent="0.2">
      <c r="A9" s="17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>
        <v>371.34199999999998</v>
      </c>
      <c r="O9" s="9"/>
      <c r="P9" s="9">
        <v>224.19800000000001</v>
      </c>
      <c r="Q9" s="9">
        <f t="shared" si="1"/>
        <v>297.77</v>
      </c>
      <c r="R9" s="9">
        <v>471.19200000000001</v>
      </c>
      <c r="S9" s="9"/>
      <c r="T9" s="9">
        <v>548.47400000000005</v>
      </c>
      <c r="U9" s="9">
        <f xml:space="preserve"> AVERAGE(R9,T9)</f>
        <v>509.83300000000003</v>
      </c>
      <c r="V9" s="9"/>
      <c r="W9" s="9"/>
      <c r="X9" s="9">
        <v>466.68599999999998</v>
      </c>
      <c r="Y9" s="9"/>
      <c r="Z9" s="9">
        <v>961.89</v>
      </c>
      <c r="AA9" s="9">
        <v>572.33600000000001</v>
      </c>
      <c r="AB9" s="9"/>
      <c r="AC9" s="9">
        <f t="shared" si="0"/>
        <v>767.11300000000006</v>
      </c>
    </row>
    <row r="10" spans="1:33" x14ac:dyDescent="0.2">
      <c r="A10" s="17" t="s">
        <v>17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v>366.30399999999997</v>
      </c>
      <c r="O10" s="9"/>
      <c r="P10" s="9">
        <v>216.03</v>
      </c>
      <c r="Q10" s="9">
        <f t="shared" si="1"/>
        <v>291.16699999999997</v>
      </c>
      <c r="R10" s="9">
        <v>471.80500000000001</v>
      </c>
      <c r="S10" s="9"/>
      <c r="T10" s="9">
        <v>529.41300000000001</v>
      </c>
      <c r="U10" s="9">
        <f t="shared" ref="U10:U12" si="2" xml:space="preserve"> AVERAGE(R10,T10)</f>
        <v>500.60900000000004</v>
      </c>
      <c r="V10" s="9"/>
      <c r="W10" s="9"/>
      <c r="X10" s="9">
        <v>462.10399999999998</v>
      </c>
      <c r="Y10" s="9"/>
      <c r="Z10" s="9">
        <v>948.10599999999999</v>
      </c>
      <c r="AA10" s="9">
        <v>560.46</v>
      </c>
      <c r="AB10" s="9"/>
      <c r="AC10" s="9">
        <f t="shared" si="0"/>
        <v>754.28300000000002</v>
      </c>
    </row>
    <row r="11" spans="1:33" x14ac:dyDescent="0.2">
      <c r="A11" s="17" t="s">
        <v>18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v>60.96</v>
      </c>
      <c r="O11" s="9"/>
      <c r="P11" s="9">
        <v>59.963000000000001</v>
      </c>
      <c r="Q11" s="9">
        <f t="shared" si="1"/>
        <v>60.461500000000001</v>
      </c>
      <c r="R11" s="9">
        <v>94.582999999999998</v>
      </c>
      <c r="S11" s="9"/>
      <c r="T11" s="9">
        <v>143.33600000000001</v>
      </c>
      <c r="U11" s="9">
        <f t="shared" si="2"/>
        <v>118.95950000000001</v>
      </c>
      <c r="V11" s="9"/>
      <c r="W11" s="9"/>
      <c r="X11" s="9">
        <v>65.233000000000004</v>
      </c>
      <c r="Y11" s="9"/>
      <c r="Z11" s="9">
        <v>162.25399999999999</v>
      </c>
      <c r="AA11" s="9">
        <v>115.986</v>
      </c>
      <c r="AB11" s="9"/>
      <c r="AC11" s="9">
        <f>AVERAGE(Z11:AA11)</f>
        <v>139.12</v>
      </c>
    </row>
    <row r="12" spans="1:33" x14ac:dyDescent="0.2">
      <c r="A12" s="17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9.4489999999999998</v>
      </c>
      <c r="O12" s="9"/>
      <c r="P12" s="9">
        <v>15.513</v>
      </c>
      <c r="Q12" s="9">
        <f t="shared" si="1"/>
        <v>12.481</v>
      </c>
      <c r="R12" s="9">
        <v>11.336</v>
      </c>
      <c r="S12" s="9"/>
      <c r="T12" s="9">
        <v>15.148999999999999</v>
      </c>
      <c r="U12" s="9">
        <f t="shared" si="2"/>
        <v>13.2425</v>
      </c>
      <c r="V12" s="9"/>
      <c r="W12" s="9"/>
      <c r="X12" s="9">
        <v>8.0350000000000001</v>
      </c>
      <c r="Y12" s="9"/>
      <c r="Z12" s="9">
        <v>9.7110000000000003</v>
      </c>
      <c r="AA12" s="9">
        <v>11.692</v>
      </c>
      <c r="AB12" s="9"/>
      <c r="AC12" s="9">
        <f t="shared" si="0"/>
        <v>10.701499999999999</v>
      </c>
    </row>
    <row r="13" spans="1:33" x14ac:dyDescent="0.2">
      <c r="A13" s="1"/>
      <c r="B13" s="2" t="s">
        <v>20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>
        <f>Q7+Q10</f>
        <v>697.16799999999989</v>
      </c>
      <c r="Q13" s="2"/>
      <c r="R13" s="2"/>
      <c r="S13" s="2"/>
      <c r="T13" s="2">
        <f>U10</f>
        <v>500.60900000000004</v>
      </c>
      <c r="U13" s="2"/>
      <c r="V13" s="2"/>
      <c r="W13" s="2"/>
      <c r="X13" s="2">
        <f>X7+X10</f>
        <v>994.36500000000001</v>
      </c>
      <c r="Y13" s="2"/>
      <c r="Z13" s="2"/>
      <c r="AA13" s="2">
        <f>AC7+AC10</f>
        <v>1366.7584999999999</v>
      </c>
      <c r="AB13" s="2"/>
      <c r="AC13" s="2"/>
    </row>
    <row r="14" spans="1:33" x14ac:dyDescent="0.2">
      <c r="A14" s="1"/>
      <c r="B14" s="2" t="s">
        <v>21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f>Q11/P13</f>
        <v>8.6724433708948223E-2</v>
      </c>
      <c r="Q14" s="2"/>
      <c r="R14" s="2"/>
      <c r="S14" s="2"/>
      <c r="T14" s="2">
        <f>U11/T13</f>
        <v>0.23762956718716602</v>
      </c>
      <c r="U14" s="2"/>
      <c r="V14" s="2"/>
      <c r="W14" s="2"/>
      <c r="X14" s="2"/>
      <c r="Y14" s="2"/>
      <c r="Z14" s="2"/>
      <c r="AA14" s="2">
        <f>AA11/AA13</f>
        <v>8.4862102558718316E-2</v>
      </c>
      <c r="AB14" s="2"/>
      <c r="AC14" s="2"/>
    </row>
    <row r="15" spans="1:33" x14ac:dyDescent="0.2">
      <c r="A15" s="54" t="s">
        <v>23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</row>
    <row r="16" spans="1:33" x14ac:dyDescent="0.2">
      <c r="A16" s="1" t="s">
        <v>22</v>
      </c>
      <c r="B16" s="57" t="s">
        <v>1</v>
      </c>
      <c r="C16" s="57"/>
      <c r="D16" s="57"/>
      <c r="E16" s="11"/>
      <c r="F16" s="57" t="s">
        <v>2</v>
      </c>
      <c r="G16" s="57"/>
      <c r="H16" s="57"/>
      <c r="I16" s="57"/>
      <c r="J16" s="56" t="s">
        <v>3</v>
      </c>
      <c r="K16" s="56"/>
      <c r="L16" s="56"/>
      <c r="M16" s="12"/>
      <c r="N16" s="56" t="s">
        <v>4</v>
      </c>
      <c r="O16" s="56"/>
      <c r="P16" s="56"/>
      <c r="Q16" s="12"/>
      <c r="R16" s="56" t="s">
        <v>5</v>
      </c>
      <c r="S16" s="56"/>
      <c r="T16" s="56"/>
      <c r="U16" s="12"/>
      <c r="V16" s="56" t="s">
        <v>6</v>
      </c>
      <c r="W16" s="56"/>
      <c r="X16" s="56"/>
      <c r="Y16" s="12"/>
      <c r="Z16" s="53" t="s">
        <v>7</v>
      </c>
      <c r="AA16" s="53"/>
      <c r="AB16" s="53"/>
      <c r="AC16" s="53"/>
      <c r="AD16" s="2"/>
      <c r="AE16" s="2"/>
    </row>
    <row r="17" spans="1:31" x14ac:dyDescent="0.2">
      <c r="A17" s="1"/>
      <c r="B17" s="5" t="s">
        <v>8</v>
      </c>
      <c r="C17" s="5" t="s">
        <v>9</v>
      </c>
      <c r="D17" s="5" t="s">
        <v>10</v>
      </c>
      <c r="E17" s="5"/>
      <c r="F17" s="5" t="s">
        <v>8</v>
      </c>
      <c r="G17" s="5" t="s">
        <v>9</v>
      </c>
      <c r="H17" s="5" t="s">
        <v>10</v>
      </c>
      <c r="I17" s="5"/>
      <c r="J17" s="6" t="s">
        <v>8</v>
      </c>
      <c r="K17" s="6" t="s">
        <v>9</v>
      </c>
      <c r="L17" s="6" t="s">
        <v>10</v>
      </c>
      <c r="M17" s="6"/>
      <c r="N17" s="5" t="s">
        <v>8</v>
      </c>
      <c r="O17" s="5" t="s">
        <v>9</v>
      </c>
      <c r="P17" s="5" t="s">
        <v>10</v>
      </c>
      <c r="Q17" s="5"/>
      <c r="R17" s="5" t="s">
        <v>8</v>
      </c>
      <c r="S17" s="5" t="s">
        <v>9</v>
      </c>
      <c r="T17" s="5" t="s">
        <v>10</v>
      </c>
      <c r="U17" s="5"/>
      <c r="V17" s="5" t="s">
        <v>8</v>
      </c>
      <c r="W17" s="5" t="s">
        <v>9</v>
      </c>
      <c r="X17" s="5" t="s">
        <v>10</v>
      </c>
      <c r="Y17" s="5"/>
      <c r="Z17" s="5" t="s">
        <v>8</v>
      </c>
      <c r="AA17" s="5" t="s">
        <v>9</v>
      </c>
      <c r="AB17" s="5" t="s">
        <v>10</v>
      </c>
      <c r="AC17" s="2"/>
      <c r="AD17" s="2"/>
      <c r="AE17" s="2"/>
    </row>
    <row r="18" spans="1:31" x14ac:dyDescent="0.2">
      <c r="A18" s="1" t="s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>
        <v>1041.7560000000001</v>
      </c>
      <c r="P18" s="2">
        <v>1093.9549999999999</v>
      </c>
      <c r="Q18" s="7">
        <f xml:space="preserve"> AVERAGE(N18:P18)</f>
        <v>1067.8555000000001</v>
      </c>
      <c r="R18" s="2">
        <v>568.57299999999998</v>
      </c>
      <c r="S18" s="2">
        <v>856.04200000000003</v>
      </c>
      <c r="T18" s="2"/>
      <c r="U18" s="7">
        <f xml:space="preserve"> AVERAGE(R18, S18)</f>
        <v>712.3075</v>
      </c>
      <c r="V18" s="2">
        <v>778.36099999999999</v>
      </c>
      <c r="W18" s="2"/>
      <c r="X18" s="2">
        <v>748.87199999999996</v>
      </c>
      <c r="Y18" s="7">
        <f xml:space="preserve"> AVERAGE(V18,X18)</f>
        <v>763.61649999999997</v>
      </c>
      <c r="Z18" s="2"/>
      <c r="AA18" s="2">
        <v>1444.8589999999999</v>
      </c>
      <c r="AB18" s="2"/>
      <c r="AC18" s="7">
        <f xml:space="preserve"> AA18</f>
        <v>1444.8589999999999</v>
      </c>
      <c r="AD18" s="2"/>
      <c r="AE18" s="2"/>
    </row>
    <row r="19" spans="1:31" x14ac:dyDescent="0.2">
      <c r="A19" s="1" t="s">
        <v>12</v>
      </c>
      <c r="B19" s="1">
        <v>47.375999999999998</v>
      </c>
      <c r="C19" s="1">
        <v>72.58</v>
      </c>
      <c r="D19" s="1"/>
      <c r="E19" s="8">
        <f xml:space="preserve"> AVERAGE(B19:D19)</f>
        <v>59.977999999999994</v>
      </c>
      <c r="F19" s="1"/>
      <c r="G19" s="1"/>
      <c r="H19" s="1"/>
      <c r="I19" s="1"/>
      <c r="J19" s="1"/>
      <c r="K19" s="1"/>
      <c r="L19" s="1"/>
      <c r="M19" s="1"/>
      <c r="N19" s="2"/>
      <c r="O19" s="2">
        <v>315.24700000000001</v>
      </c>
      <c r="P19" s="2">
        <v>297.255</v>
      </c>
      <c r="Q19" s="7">
        <f xml:space="preserve"> AVERAGE(N19:P19)</f>
        <v>306.25099999999998</v>
      </c>
      <c r="R19" s="2">
        <v>86.864000000000004</v>
      </c>
      <c r="S19" s="2">
        <v>234.04499999999999</v>
      </c>
      <c r="T19" s="2"/>
      <c r="U19" s="7">
        <f xml:space="preserve"> AVERAGE(R19, S19)</f>
        <v>160.4545</v>
      </c>
      <c r="V19" s="2">
        <v>152.34299999999999</v>
      </c>
      <c r="W19" s="2"/>
      <c r="X19" s="2">
        <v>125.247</v>
      </c>
      <c r="Y19" s="7">
        <f xml:space="preserve"> AVERAGE(V19,X19)</f>
        <v>138.79499999999999</v>
      </c>
      <c r="Z19" s="2"/>
      <c r="AA19" s="2">
        <v>183.18600000000001</v>
      </c>
      <c r="AB19" s="2"/>
      <c r="AC19" s="7">
        <f xml:space="preserve"> AA19</f>
        <v>183.18600000000001</v>
      </c>
      <c r="AD19" s="2"/>
      <c r="AE19" s="2"/>
    </row>
    <row r="20" spans="1:31" x14ac:dyDescent="0.2">
      <c r="A20" s="17" t="s">
        <v>13</v>
      </c>
      <c r="B20" s="17">
        <v>237.672</v>
      </c>
      <c r="C20" s="17">
        <v>210.49199999999999</v>
      </c>
      <c r="D20" s="17">
        <v>284.17099999999999</v>
      </c>
      <c r="E20" s="18">
        <f xml:space="preserve"> AVERAGE(B20:D20)</f>
        <v>244.11166666666668</v>
      </c>
      <c r="F20" s="17">
        <v>188.78</v>
      </c>
      <c r="G20" s="17">
        <v>0</v>
      </c>
      <c r="H20" s="17">
        <v>0</v>
      </c>
      <c r="I20" s="18">
        <f xml:space="preserve"> F20</f>
        <v>188.78</v>
      </c>
      <c r="J20" s="17">
        <v>250.321</v>
      </c>
      <c r="K20" s="17">
        <v>379.012</v>
      </c>
      <c r="L20" s="17">
        <v>257.56200000000001</v>
      </c>
      <c r="M20" s="18">
        <f xml:space="preserve"> AVERAGE(J20:L20)</f>
        <v>295.63166666666666</v>
      </c>
      <c r="N20" s="17">
        <v>438.84</v>
      </c>
      <c r="O20" s="17">
        <v>362.96499999999997</v>
      </c>
      <c r="P20" s="9">
        <v>484.37599999999998</v>
      </c>
      <c r="Q20" s="19">
        <f t="shared" ref="Q20:Q26" si="3" xml:space="preserve"> AVERAGE(N20:P20)</f>
        <v>428.72700000000003</v>
      </c>
      <c r="R20" s="9">
        <v>257.45</v>
      </c>
      <c r="S20" s="17">
        <v>332.98399999999998</v>
      </c>
      <c r="T20" s="17">
        <v>272.93599999999998</v>
      </c>
      <c r="U20" s="19">
        <f t="shared" ref="U20:U26" si="4" xml:space="preserve"> AVERAGE(R20:T20)</f>
        <v>287.78999999999996</v>
      </c>
      <c r="V20" s="17">
        <v>300.85199999999998</v>
      </c>
      <c r="W20" s="9">
        <v>485.892</v>
      </c>
      <c r="X20" s="9">
        <v>306.23599999999999</v>
      </c>
      <c r="Y20" s="19">
        <f t="shared" ref="Y20:Y26" si="5" xml:space="preserve"> AVERAGE(V20:X20)</f>
        <v>364.32666666666665</v>
      </c>
      <c r="Z20" s="9">
        <v>413.44600000000003</v>
      </c>
      <c r="AA20" s="9">
        <v>907.07799999999997</v>
      </c>
      <c r="AB20" s="9"/>
      <c r="AC20" s="19">
        <f xml:space="preserve"> AVERAGE(Z20:AA21)</f>
        <v>660.09674999999993</v>
      </c>
      <c r="AD20" s="9"/>
      <c r="AE20" s="9"/>
    </row>
    <row r="21" spans="1:31" x14ac:dyDescent="0.2">
      <c r="A21" s="17" t="s">
        <v>14</v>
      </c>
      <c r="B21" s="17">
        <v>237.67099999999999</v>
      </c>
      <c r="C21" s="17">
        <v>210.47200000000001</v>
      </c>
      <c r="D21" s="17">
        <v>284.17099999999999</v>
      </c>
      <c r="E21" s="18">
        <f t="shared" ref="E21:E26" si="6" xml:space="preserve"> AVERAGE(B21:D21)</f>
        <v>244.1046666666667</v>
      </c>
      <c r="F21" s="17">
        <v>188.333</v>
      </c>
      <c r="G21" s="17">
        <v>0</v>
      </c>
      <c r="H21" s="17">
        <v>0</v>
      </c>
      <c r="I21" s="18">
        <f t="shared" ref="I21:I22" si="7" xml:space="preserve"> F21</f>
        <v>188.333</v>
      </c>
      <c r="J21" s="17">
        <v>248.565</v>
      </c>
      <c r="K21" s="17">
        <v>379.01100000000002</v>
      </c>
      <c r="L21" s="17">
        <v>255.68799999999999</v>
      </c>
      <c r="M21" s="18">
        <f t="shared" ref="M21:M26" si="8" xml:space="preserve"> AVERAGE(J21:L21)</f>
        <v>294.42133333333334</v>
      </c>
      <c r="N21" s="17">
        <v>438.4</v>
      </c>
      <c r="O21" s="17">
        <v>361.25400000000002</v>
      </c>
      <c r="P21" s="9">
        <v>483.28</v>
      </c>
      <c r="Q21" s="19">
        <f t="shared" si="3"/>
        <v>427.64466666666664</v>
      </c>
      <c r="R21" s="9">
        <v>257.214</v>
      </c>
      <c r="S21" s="17">
        <v>332.98399999999998</v>
      </c>
      <c r="T21" s="17">
        <v>271.55900000000003</v>
      </c>
      <c r="U21" s="19">
        <f t="shared" si="4"/>
        <v>287.25233333333335</v>
      </c>
      <c r="V21" s="17">
        <v>299.55500000000001</v>
      </c>
      <c r="W21" s="9">
        <v>485.38200000000001</v>
      </c>
      <c r="X21" s="9">
        <v>305.065</v>
      </c>
      <c r="Y21" s="19">
        <f t="shared" si="5"/>
        <v>363.334</v>
      </c>
      <c r="Z21" s="9">
        <v>413.41199999999998</v>
      </c>
      <c r="AA21" s="9">
        <v>906.45100000000002</v>
      </c>
      <c r="AB21" s="9"/>
      <c r="AC21" s="19">
        <f t="shared" ref="AC21:AC22" si="9" xml:space="preserve"> AVERAGE(Z21:AA22)</f>
        <v>330.68400000000003</v>
      </c>
      <c r="AD21" s="9"/>
      <c r="AE21" s="9"/>
    </row>
    <row r="22" spans="1:31" x14ac:dyDescent="0.2">
      <c r="A22" s="17" t="s">
        <v>15</v>
      </c>
      <c r="B22" s="17">
        <v>0.11600000000000001</v>
      </c>
      <c r="C22" s="17">
        <v>0.79400000000000004</v>
      </c>
      <c r="D22" s="17">
        <v>0</v>
      </c>
      <c r="E22" s="18">
        <f xml:space="preserve"> AVERAGE(B22,C22)</f>
        <v>0.45500000000000002</v>
      </c>
      <c r="F22" s="17">
        <v>3.9420000000000002</v>
      </c>
      <c r="G22" s="17">
        <v>0</v>
      </c>
      <c r="H22" s="17">
        <v>0</v>
      </c>
      <c r="I22" s="18">
        <f t="shared" si="7"/>
        <v>3.9420000000000002</v>
      </c>
      <c r="J22" s="17">
        <v>6.7910000000000004</v>
      </c>
      <c r="K22" s="17">
        <v>0.18099999999999999</v>
      </c>
      <c r="L22" s="17">
        <v>6.915</v>
      </c>
      <c r="M22" s="18">
        <f t="shared" si="8"/>
        <v>4.6290000000000004</v>
      </c>
      <c r="N22" s="17">
        <v>2.5670000000000002</v>
      </c>
      <c r="O22" s="17">
        <v>5.5659999999999998</v>
      </c>
      <c r="P22" s="9">
        <v>3.8540000000000001</v>
      </c>
      <c r="Q22" s="19">
        <f t="shared" si="3"/>
        <v>3.9956666666666663</v>
      </c>
      <c r="R22" s="9">
        <v>2.4540000000000002</v>
      </c>
      <c r="S22" s="17">
        <v>0.04</v>
      </c>
      <c r="T22" s="17">
        <v>5.7560000000000002</v>
      </c>
      <c r="U22" s="19">
        <f t="shared" si="4"/>
        <v>2.75</v>
      </c>
      <c r="V22" s="17">
        <v>5.3209999999999997</v>
      </c>
      <c r="W22" s="9">
        <v>2.6259999999999999</v>
      </c>
      <c r="X22" s="9">
        <v>5.0119999999999996</v>
      </c>
      <c r="Y22" s="19">
        <f t="shared" si="5"/>
        <v>4.3196666666666665</v>
      </c>
      <c r="Z22" s="9">
        <v>0.74099999999999999</v>
      </c>
      <c r="AA22" s="9">
        <v>2.1320000000000001</v>
      </c>
      <c r="AB22" s="9"/>
      <c r="AC22" s="19">
        <f t="shared" si="9"/>
        <v>228.75700000000001</v>
      </c>
      <c r="AD22" s="9"/>
      <c r="AE22" s="9"/>
    </row>
    <row r="23" spans="1:31" x14ac:dyDescent="0.2">
      <c r="A23" s="17" t="s">
        <v>16</v>
      </c>
      <c r="B23" s="17">
        <v>296.83</v>
      </c>
      <c r="C23" s="17">
        <v>342.81799999999998</v>
      </c>
      <c r="D23" s="17">
        <v>143.43</v>
      </c>
      <c r="E23" s="18">
        <f t="shared" si="6"/>
        <v>261.02600000000001</v>
      </c>
      <c r="F23" s="17">
        <v>309.40199999999999</v>
      </c>
      <c r="G23" s="20">
        <v>854.68100000000004</v>
      </c>
      <c r="H23" s="17">
        <v>201.345</v>
      </c>
      <c r="I23" s="18">
        <f t="shared" ref="I23:I26" si="10" xml:space="preserve"> AVERAGE(F23:H23)</f>
        <v>455.14266666666668</v>
      </c>
      <c r="J23" s="17">
        <v>210.21899999999999</v>
      </c>
      <c r="K23" s="17">
        <v>322.45</v>
      </c>
      <c r="L23" s="17">
        <v>355.786</v>
      </c>
      <c r="M23" s="18">
        <f t="shared" si="8"/>
        <v>296.15166666666664</v>
      </c>
      <c r="N23" s="17">
        <v>312.24099999999999</v>
      </c>
      <c r="O23" s="17">
        <v>488.601</v>
      </c>
      <c r="P23" s="9">
        <v>310.19299999999998</v>
      </c>
      <c r="Q23" s="19">
        <f t="shared" si="3"/>
        <v>370.34499999999997</v>
      </c>
      <c r="R23" s="9">
        <v>281.5</v>
      </c>
      <c r="S23" s="17">
        <v>363.24200000000002</v>
      </c>
      <c r="T23" s="17">
        <v>281.50400000000002</v>
      </c>
      <c r="U23" s="19">
        <f t="shared" si="4"/>
        <v>308.74866666666668</v>
      </c>
      <c r="V23" s="17">
        <v>371.238</v>
      </c>
      <c r="W23" s="9">
        <v>388.02300000000002</v>
      </c>
      <c r="X23" s="9">
        <v>444.33699999999999</v>
      </c>
      <c r="Y23" s="19">
        <f t="shared" si="5"/>
        <v>401.1993333333333</v>
      </c>
      <c r="Z23" s="9">
        <v>289.42099999999999</v>
      </c>
      <c r="AA23" s="9">
        <v>622.73400000000004</v>
      </c>
      <c r="AB23" s="9">
        <v>480.98099999999999</v>
      </c>
      <c r="AC23" s="19">
        <f t="shared" ref="AC23:AC25" si="11" xml:space="preserve"> AVERAGE(Z23:AB24)</f>
        <v>458.26949999999994</v>
      </c>
      <c r="AD23" s="9"/>
      <c r="AE23" s="9"/>
    </row>
    <row r="24" spans="1:31" x14ac:dyDescent="0.2">
      <c r="A24" s="17" t="s">
        <v>17</v>
      </c>
      <c r="B24" s="17">
        <v>294.589</v>
      </c>
      <c r="C24" s="17">
        <v>377.61500000000001</v>
      </c>
      <c r="D24" s="17">
        <v>141.22399999999999</v>
      </c>
      <c r="E24" s="18">
        <f t="shared" si="6"/>
        <v>271.14266666666663</v>
      </c>
      <c r="F24" s="17">
        <v>303.92200000000003</v>
      </c>
      <c r="G24" s="20">
        <v>832.505</v>
      </c>
      <c r="H24" s="17">
        <v>190.71</v>
      </c>
      <c r="I24" s="18">
        <f t="shared" si="10"/>
        <v>442.37900000000008</v>
      </c>
      <c r="J24" s="17">
        <v>205.09800000000001</v>
      </c>
      <c r="K24" s="17">
        <v>317.09100000000001</v>
      </c>
      <c r="L24" s="17">
        <v>350.75299999999999</v>
      </c>
      <c r="M24" s="18">
        <f xml:space="preserve"> AVERAGE(J24:L24)</f>
        <v>290.98066666666665</v>
      </c>
      <c r="N24" s="17">
        <v>307.26100000000002</v>
      </c>
      <c r="O24" s="17">
        <v>480.072</v>
      </c>
      <c r="P24" s="9">
        <v>299.94900000000001</v>
      </c>
      <c r="Q24" s="19">
        <f t="shared" si="3"/>
        <v>362.42733333333337</v>
      </c>
      <c r="R24" s="9">
        <v>273.53100000000001</v>
      </c>
      <c r="S24" s="17">
        <v>358.48899999999998</v>
      </c>
      <c r="T24" s="17">
        <v>271.55900000000003</v>
      </c>
      <c r="U24" s="19">
        <f t="shared" si="4"/>
        <v>301.19299999999998</v>
      </c>
      <c r="V24" s="17">
        <v>364.822</v>
      </c>
      <c r="W24" s="9">
        <v>381.10300000000001</v>
      </c>
      <c r="X24" s="9">
        <v>441.70100000000002</v>
      </c>
      <c r="Y24" s="19">
        <f t="shared" si="5"/>
        <v>395.87533333333334</v>
      </c>
      <c r="Z24" s="9">
        <v>276.142</v>
      </c>
      <c r="AA24" s="9">
        <v>612.32799999999997</v>
      </c>
      <c r="AB24" s="9">
        <v>468.01100000000002</v>
      </c>
      <c r="AC24" s="19">
        <f xml:space="preserve"> AVERAGE(Z24:AB25)</f>
        <v>277.90883333333335</v>
      </c>
      <c r="AD24" s="9"/>
      <c r="AE24" s="9"/>
    </row>
    <row r="25" spans="1:31" x14ac:dyDescent="0.2">
      <c r="A25" s="17" t="s">
        <v>18</v>
      </c>
      <c r="B25" s="17">
        <v>36.408000000000001</v>
      </c>
      <c r="C25" s="17">
        <v>59.500999999999998</v>
      </c>
      <c r="D25" s="17">
        <v>25.056000000000001</v>
      </c>
      <c r="E25" s="18">
        <f t="shared" si="6"/>
        <v>40.321666666666665</v>
      </c>
      <c r="F25" s="17">
        <v>57.970999999999997</v>
      </c>
      <c r="G25" s="20">
        <v>193.43100000000001</v>
      </c>
      <c r="H25" s="17">
        <v>64.572000000000003</v>
      </c>
      <c r="I25" s="18">
        <f>(F25+H25)/2</f>
        <v>61.271500000000003</v>
      </c>
      <c r="J25" s="17">
        <v>46.116</v>
      </c>
      <c r="K25" s="17">
        <v>58.545000000000002</v>
      </c>
      <c r="L25" s="17">
        <v>59.628999999999998</v>
      </c>
      <c r="M25" s="18">
        <f t="shared" si="8"/>
        <v>54.763333333333328</v>
      </c>
      <c r="N25" s="17">
        <v>55.543999999999997</v>
      </c>
      <c r="O25" s="17">
        <v>90.897000000000006</v>
      </c>
      <c r="P25" s="9">
        <v>79.948999999999998</v>
      </c>
      <c r="Q25" s="19">
        <f t="shared" si="3"/>
        <v>75.463333333333324</v>
      </c>
      <c r="R25" s="9">
        <v>66.504999999999995</v>
      </c>
      <c r="S25" s="17">
        <v>58.567999999999998</v>
      </c>
      <c r="T25" s="17">
        <v>74.162999999999997</v>
      </c>
      <c r="U25" s="19">
        <f t="shared" si="4"/>
        <v>66.411999999999992</v>
      </c>
      <c r="V25" s="17">
        <v>68.721000000000004</v>
      </c>
      <c r="W25" s="9">
        <v>72.953000000000003</v>
      </c>
      <c r="X25" s="9">
        <v>48.334000000000003</v>
      </c>
      <c r="Y25" s="19">
        <f t="shared" si="5"/>
        <v>63.336000000000006</v>
      </c>
      <c r="Z25" s="9">
        <v>86.661000000000001</v>
      </c>
      <c r="AA25" s="9">
        <v>113.36499999999999</v>
      </c>
      <c r="AB25" s="9">
        <v>110.946</v>
      </c>
      <c r="AC25" s="19">
        <f t="shared" si="11"/>
        <v>58.703333333333326</v>
      </c>
      <c r="AD25" s="9"/>
      <c r="AE25" s="9"/>
    </row>
    <row r="26" spans="1:31" x14ac:dyDescent="0.2">
      <c r="A26" s="1" t="s">
        <v>19</v>
      </c>
      <c r="B26" s="1">
        <v>7.0449999999999999</v>
      </c>
      <c r="C26" s="1">
        <v>9.9949999999999992</v>
      </c>
      <c r="D26" s="1">
        <v>10.061</v>
      </c>
      <c r="E26" s="8">
        <f t="shared" si="6"/>
        <v>9.033666666666667</v>
      </c>
      <c r="F26" s="1">
        <v>10.798999999999999</v>
      </c>
      <c r="G26" s="1">
        <v>13.08</v>
      </c>
      <c r="H26" s="1">
        <v>18.706</v>
      </c>
      <c r="I26" s="8">
        <f t="shared" si="10"/>
        <v>14.194999999999999</v>
      </c>
      <c r="J26" s="1">
        <v>12.672000000000001</v>
      </c>
      <c r="K26" s="1">
        <v>10.461</v>
      </c>
      <c r="L26" s="1">
        <v>9.6479999999999997</v>
      </c>
      <c r="M26" s="8">
        <f t="shared" si="8"/>
        <v>10.927000000000001</v>
      </c>
      <c r="N26" s="1">
        <v>10.247</v>
      </c>
      <c r="O26" s="1">
        <v>10.722</v>
      </c>
      <c r="P26" s="2">
        <v>14.766</v>
      </c>
      <c r="Q26" s="7">
        <f t="shared" si="3"/>
        <v>11.911666666666667</v>
      </c>
      <c r="R26" s="2">
        <v>13.666</v>
      </c>
      <c r="S26" s="1">
        <v>9.2789999999999999</v>
      </c>
      <c r="T26" s="1">
        <v>15.275</v>
      </c>
      <c r="U26" s="7">
        <f t="shared" si="4"/>
        <v>12.74</v>
      </c>
      <c r="V26" s="1">
        <v>10.667999999999999</v>
      </c>
      <c r="W26" s="2">
        <v>10.837</v>
      </c>
      <c r="X26" s="2">
        <v>6.2450000000000001</v>
      </c>
      <c r="Y26" s="7">
        <f t="shared" si="5"/>
        <v>9.25</v>
      </c>
      <c r="Z26" s="2">
        <v>17.422999999999998</v>
      </c>
      <c r="AA26" s="2">
        <v>10.489000000000001</v>
      </c>
      <c r="AB26" s="2">
        <v>13.336</v>
      </c>
      <c r="AC26" s="7">
        <f xml:space="preserve"> AVERAGE(Z26:AB26)</f>
        <v>13.749333333333333</v>
      </c>
      <c r="AD26" s="2"/>
      <c r="AE26" s="2"/>
    </row>
    <row r="27" spans="1:31" x14ac:dyDescent="0.2">
      <c r="A27" s="2"/>
      <c r="B27" s="2" t="s">
        <v>20</v>
      </c>
      <c r="C27" s="7">
        <f xml:space="preserve"> E21+E24+E19</f>
        <v>575.22533333333331</v>
      </c>
      <c r="D27" s="2"/>
      <c r="E27" s="2"/>
      <c r="F27" s="2" t="s">
        <v>20</v>
      </c>
      <c r="G27" s="7">
        <f>I21+I24</f>
        <v>630.7120000000001</v>
      </c>
      <c r="H27" s="2"/>
      <c r="I27" s="2"/>
      <c r="J27" s="2" t="s">
        <v>20</v>
      </c>
      <c r="K27" s="8">
        <f>M21+M24</f>
        <v>585.40200000000004</v>
      </c>
      <c r="L27" s="1"/>
      <c r="M27" s="1"/>
      <c r="N27" s="2" t="s">
        <v>20</v>
      </c>
      <c r="O27" s="7">
        <f>Q19+Q21+Q24</f>
        <v>1096.3229999999999</v>
      </c>
      <c r="P27" s="2"/>
      <c r="Q27" s="2"/>
      <c r="R27" s="2" t="s">
        <v>20</v>
      </c>
      <c r="S27" s="7">
        <f>U19+U21+U24</f>
        <v>748.89983333333339</v>
      </c>
      <c r="T27" s="2"/>
      <c r="U27" s="2"/>
      <c r="V27" s="2" t="s">
        <v>20</v>
      </c>
      <c r="W27" s="7">
        <f>Y19+Y21+Y24</f>
        <v>898.00433333333331</v>
      </c>
      <c r="X27" s="2"/>
      <c r="Y27" s="2"/>
      <c r="Z27" s="2" t="s">
        <v>20</v>
      </c>
      <c r="AA27" s="7">
        <f>AC21+AC24+AC19</f>
        <v>791.77883333333341</v>
      </c>
      <c r="AB27" s="2"/>
      <c r="AC27" s="2" t="s">
        <v>24</v>
      </c>
      <c r="AD27" s="7">
        <f xml:space="preserve"> AVERAGE(C27,G27,K27,O27,S27,W27,AA27)</f>
        <v>760.90647619047627</v>
      </c>
      <c r="AE27" s="7"/>
    </row>
    <row r="28" spans="1:31" x14ac:dyDescent="0.2">
      <c r="A28" s="2"/>
      <c r="B28" s="2" t="s">
        <v>21</v>
      </c>
      <c r="C28" s="2" t="e">
        <f>E25/'Table S2'!N840.32C27</f>
        <v>#NAME?</v>
      </c>
      <c r="D28" s="2"/>
      <c r="E28" s="2"/>
      <c r="F28" s="2" t="s">
        <v>21</v>
      </c>
      <c r="G28" s="2">
        <f>H25/G27</f>
        <v>0.10237953297225991</v>
      </c>
      <c r="H28" s="2"/>
      <c r="I28" s="2"/>
      <c r="J28" s="2" t="s">
        <v>21</v>
      </c>
      <c r="K28" s="1">
        <f>N25/K27</f>
        <v>9.4881807715040248E-2</v>
      </c>
      <c r="L28" s="1"/>
      <c r="M28" s="1"/>
      <c r="N28" s="2" t="s">
        <v>21</v>
      </c>
      <c r="O28" s="2">
        <f>Q25/O27</f>
        <v>6.8833120652703014E-2</v>
      </c>
      <c r="P28" s="2"/>
      <c r="Q28" s="2"/>
      <c r="R28" s="2" t="s">
        <v>21</v>
      </c>
      <c r="S28" s="2">
        <f>T25/S27</f>
        <v>9.9029264928398295E-2</v>
      </c>
      <c r="T28" s="2"/>
      <c r="U28" s="2"/>
      <c r="V28" s="2" t="s">
        <v>21</v>
      </c>
      <c r="W28" s="2">
        <f>X25/W27</f>
        <v>5.3823793723341354E-2</v>
      </c>
      <c r="X28" s="2"/>
      <c r="Y28" s="2"/>
      <c r="Z28" s="2" t="s">
        <v>21</v>
      </c>
      <c r="AA28" s="2">
        <f>AC25/AA27</f>
        <v>7.4141074327784703E-2</v>
      </c>
      <c r="AB28" s="2"/>
      <c r="AC28" s="2" t="s">
        <v>25</v>
      </c>
      <c r="AD28" s="7">
        <f xml:space="preserve"> AVERAGE(E25,I25,M25,Q25,U25,Y25,AC25)</f>
        <v>60.038738095238088</v>
      </c>
      <c r="AE28" s="2"/>
    </row>
    <row r="29" spans="1:31" x14ac:dyDescent="0.2">
      <c r="A29" s="54" t="s">
        <v>26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E29" s="2"/>
    </row>
    <row r="30" spans="1:31" x14ac:dyDescent="0.2">
      <c r="A30" s="1" t="s">
        <v>22</v>
      </c>
      <c r="B30" s="57" t="s">
        <v>1</v>
      </c>
      <c r="C30" s="57"/>
      <c r="D30" s="57"/>
      <c r="E30" s="11"/>
      <c r="F30" s="57" t="s">
        <v>2</v>
      </c>
      <c r="G30" s="57"/>
      <c r="H30" s="57"/>
      <c r="I30" s="57"/>
      <c r="J30" s="56" t="s">
        <v>3</v>
      </c>
      <c r="K30" s="56"/>
      <c r="L30" s="56"/>
      <c r="M30" s="56"/>
      <c r="N30" s="56" t="s">
        <v>4</v>
      </c>
      <c r="O30" s="56"/>
      <c r="P30" s="56"/>
      <c r="Q30" s="12"/>
      <c r="R30" s="56" t="s">
        <v>5</v>
      </c>
      <c r="S30" s="56"/>
      <c r="T30" s="56"/>
      <c r="U30" s="12"/>
      <c r="V30" s="56" t="s">
        <v>6</v>
      </c>
      <c r="W30" s="56"/>
      <c r="X30" s="56"/>
      <c r="Y30" s="12"/>
      <c r="Z30" s="53" t="s">
        <v>7</v>
      </c>
      <c r="AA30" s="53"/>
      <c r="AB30" s="53"/>
      <c r="AC30" s="53"/>
    </row>
    <row r="31" spans="1:31" x14ac:dyDescent="0.2">
      <c r="A31" s="1"/>
      <c r="B31" s="5" t="s">
        <v>8</v>
      </c>
      <c r="C31" s="5" t="s">
        <v>9</v>
      </c>
      <c r="D31" s="5" t="s">
        <v>10</v>
      </c>
      <c r="E31" s="5"/>
      <c r="F31" s="5" t="s">
        <v>8</v>
      </c>
      <c r="G31" s="5" t="s">
        <v>9</v>
      </c>
      <c r="H31" s="5" t="s">
        <v>10</v>
      </c>
      <c r="I31" s="5"/>
      <c r="J31" s="6" t="s">
        <v>8</v>
      </c>
      <c r="K31" s="6" t="s">
        <v>9</v>
      </c>
      <c r="L31" s="6" t="s">
        <v>10</v>
      </c>
      <c r="M31" s="6"/>
      <c r="N31" s="5" t="s">
        <v>8</v>
      </c>
      <c r="O31" s="5" t="s">
        <v>9</v>
      </c>
      <c r="P31" s="5" t="s">
        <v>10</v>
      </c>
      <c r="Q31" s="5"/>
      <c r="R31" s="5" t="s">
        <v>8</v>
      </c>
      <c r="S31" s="5" t="s">
        <v>9</v>
      </c>
      <c r="T31" s="5" t="s">
        <v>10</v>
      </c>
      <c r="U31" s="5"/>
      <c r="V31" s="5" t="s">
        <v>8</v>
      </c>
      <c r="W31" s="5" t="s">
        <v>9</v>
      </c>
      <c r="X31" s="5" t="s">
        <v>10</v>
      </c>
      <c r="Y31" s="5"/>
      <c r="Z31" s="5" t="s">
        <v>8</v>
      </c>
      <c r="AA31" s="5" t="s">
        <v>9</v>
      </c>
      <c r="AB31" s="5" t="s">
        <v>10</v>
      </c>
    </row>
    <row r="32" spans="1:31" x14ac:dyDescent="0.2">
      <c r="A32" s="1" t="s">
        <v>11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9" x14ac:dyDescent="0.2">
      <c r="A33" s="1" t="s">
        <v>12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9" x14ac:dyDescent="0.2">
      <c r="A34" s="17" t="s">
        <v>13</v>
      </c>
      <c r="B34" s="9">
        <v>460.55399999999997</v>
      </c>
      <c r="C34" s="9">
        <v>644.42200000000003</v>
      </c>
      <c r="D34" s="9">
        <v>267.99200000000002</v>
      </c>
      <c r="E34" s="9"/>
      <c r="F34" s="9">
        <v>522.70100000000002</v>
      </c>
      <c r="G34" s="9">
        <v>478.774</v>
      </c>
      <c r="H34" s="9"/>
      <c r="I34" s="9"/>
      <c r="J34" s="9"/>
      <c r="K34" s="9">
        <v>292.69600000000003</v>
      </c>
      <c r="L34" s="9"/>
      <c r="M34" s="9"/>
      <c r="N34" s="9"/>
      <c r="O34" s="9">
        <v>293.49299999999999</v>
      </c>
      <c r="P34" s="9">
        <v>450.61399999999998</v>
      </c>
      <c r="Q34" s="9"/>
      <c r="R34" s="9">
        <v>238.196</v>
      </c>
      <c r="S34" s="9">
        <v>301.495</v>
      </c>
      <c r="T34" s="9">
        <v>357.02</v>
      </c>
      <c r="U34" s="9"/>
      <c r="V34" s="9">
        <v>381.97399999999999</v>
      </c>
      <c r="W34" s="9"/>
      <c r="X34" s="9">
        <v>387.41500000000002</v>
      </c>
      <c r="Y34" s="9"/>
      <c r="Z34" s="9">
        <v>238.614</v>
      </c>
      <c r="AA34" s="9">
        <v>566.04499999999996</v>
      </c>
      <c r="AB34" s="2"/>
    </row>
    <row r="35" spans="1:29" x14ac:dyDescent="0.2">
      <c r="A35" s="17" t="s">
        <v>14</v>
      </c>
      <c r="B35" s="9">
        <v>460.548</v>
      </c>
      <c r="C35" s="9">
        <v>644.42100000000005</v>
      </c>
      <c r="D35" s="9">
        <v>267.86700000000002</v>
      </c>
      <c r="E35" s="9">
        <f>AVERAGE(B35:D35)</f>
        <v>457.61200000000002</v>
      </c>
      <c r="F35" s="9">
        <v>522.55899999999997</v>
      </c>
      <c r="G35" s="9">
        <v>478.68400000000003</v>
      </c>
      <c r="H35" s="9"/>
      <c r="I35" s="9">
        <f>AVERAGE(F35:H35)</f>
        <v>500.62149999999997</v>
      </c>
      <c r="J35" s="9"/>
      <c r="K35" s="9">
        <v>292.69200000000001</v>
      </c>
      <c r="L35" s="9"/>
      <c r="M35" s="9">
        <v>292.69200000000001</v>
      </c>
      <c r="N35" s="9"/>
      <c r="O35" s="9">
        <v>293.48599999999999</v>
      </c>
      <c r="P35" s="9">
        <v>450.61</v>
      </c>
      <c r="Q35" s="9">
        <f xml:space="preserve"> AVERAGE(N35:P35)</f>
        <v>372.048</v>
      </c>
      <c r="R35" s="9">
        <v>238.18700000000001</v>
      </c>
      <c r="S35" s="9">
        <v>301.48899999999998</v>
      </c>
      <c r="T35" s="9">
        <v>356.02300000000002</v>
      </c>
      <c r="U35" s="9">
        <f>AVERAGE(R35:T35)</f>
        <v>298.56633333333332</v>
      </c>
      <c r="V35" s="9">
        <v>381.89600000000002</v>
      </c>
      <c r="W35" s="9"/>
      <c r="X35" s="9">
        <v>386.209</v>
      </c>
      <c r="Y35" s="9">
        <f>AVERAGE(V35:X35)</f>
        <v>384.05250000000001</v>
      </c>
      <c r="Z35" s="9">
        <v>238.166</v>
      </c>
      <c r="AA35" s="9">
        <v>565.399</v>
      </c>
      <c r="AB35" s="2"/>
      <c r="AC35">
        <f>(Z35+AA35)/2</f>
        <v>401.78250000000003</v>
      </c>
    </row>
    <row r="36" spans="1:29" x14ac:dyDescent="0.2">
      <c r="A36" s="17" t="s">
        <v>15</v>
      </c>
      <c r="B36" s="9">
        <v>0.3</v>
      </c>
      <c r="C36" s="9">
        <v>5.7000000000000002E-2</v>
      </c>
      <c r="D36" s="9">
        <v>9.5500000000000002E-2</v>
      </c>
      <c r="E36" s="9">
        <f t="shared" ref="E36:E38" si="12">AVERAGE(B36:D36)</f>
        <v>0.15083333333333335</v>
      </c>
      <c r="F36" s="9">
        <v>1.335</v>
      </c>
      <c r="G36" s="9">
        <v>1.1160000000000001</v>
      </c>
      <c r="H36" s="9"/>
      <c r="I36" s="9">
        <f t="shared" ref="I36:I40" si="13">AVERAGE(F36:H36)</f>
        <v>1.2255</v>
      </c>
      <c r="J36" s="9"/>
      <c r="K36" s="9">
        <v>0.29099999999999998</v>
      </c>
      <c r="L36" s="9"/>
      <c r="M36" s="9"/>
      <c r="N36" s="9"/>
      <c r="O36" s="9">
        <v>0.39</v>
      </c>
      <c r="P36" s="9">
        <v>0.26500000000000001</v>
      </c>
      <c r="Q36" s="9">
        <f t="shared" ref="Q36:Q40" si="14" xml:space="preserve"> AVERAGE(N36:P36)</f>
        <v>0.32750000000000001</v>
      </c>
      <c r="R36" s="9">
        <v>0.48699999999999999</v>
      </c>
      <c r="S36" s="9">
        <v>0.42599999999999999</v>
      </c>
      <c r="T36" s="9">
        <v>4.2839999999999998</v>
      </c>
      <c r="U36" s="9">
        <f t="shared" ref="U36:U40" si="15">AVERAGE(R36:T36)</f>
        <v>1.7323333333333333</v>
      </c>
      <c r="V36" s="9">
        <v>1.161</v>
      </c>
      <c r="W36" s="9"/>
      <c r="X36" s="9">
        <v>4.5220000000000002</v>
      </c>
      <c r="Y36" s="9">
        <f t="shared" ref="Y36:Y40" si="16">AVERAGE(V36:X36)</f>
        <v>2.8414999999999999</v>
      </c>
      <c r="Z36" s="9">
        <v>3.5139999999999998</v>
      </c>
      <c r="AA36" s="9">
        <v>2.7370000000000001</v>
      </c>
      <c r="AB36" s="2"/>
    </row>
    <row r="37" spans="1:29" x14ac:dyDescent="0.2">
      <c r="A37" s="17" t="s">
        <v>16</v>
      </c>
      <c r="B37" s="9">
        <v>313.14</v>
      </c>
      <c r="C37" s="9">
        <v>269.46100000000001</v>
      </c>
      <c r="D37" s="9">
        <v>120.26300000000001</v>
      </c>
      <c r="E37" s="9">
        <f t="shared" si="12"/>
        <v>234.28800000000001</v>
      </c>
      <c r="F37" s="9">
        <v>148.22399999999999</v>
      </c>
      <c r="G37" s="9">
        <v>392.33</v>
      </c>
      <c r="H37" s="9">
        <v>275.54500000000002</v>
      </c>
      <c r="I37" s="9">
        <f t="shared" si="13"/>
        <v>272.03299999999996</v>
      </c>
      <c r="J37" s="9">
        <v>267.30900000000003</v>
      </c>
      <c r="K37" s="9">
        <v>241.71799999999999</v>
      </c>
      <c r="L37" s="9">
        <v>170.81700000000001</v>
      </c>
      <c r="M37" s="9">
        <f xml:space="preserve"> AVERAGE(J37:L37)</f>
        <v>226.61466666666669</v>
      </c>
      <c r="N37" s="9">
        <v>203.90199999999999</v>
      </c>
      <c r="O37" s="9">
        <v>278.20800000000003</v>
      </c>
      <c r="P37" s="9">
        <v>303.94900000000001</v>
      </c>
      <c r="Q37" s="9">
        <f t="shared" si="14"/>
        <v>262.01966666666664</v>
      </c>
      <c r="R37" s="9">
        <v>284.01400000000001</v>
      </c>
      <c r="S37" s="9">
        <v>329.54</v>
      </c>
      <c r="T37" s="9">
        <v>428.74200000000002</v>
      </c>
      <c r="U37" s="9">
        <f t="shared" si="15"/>
        <v>347.43200000000002</v>
      </c>
      <c r="V37" s="9">
        <v>824.84400000000005</v>
      </c>
      <c r="W37" s="9">
        <v>424.78899999999999</v>
      </c>
      <c r="X37" s="9">
        <v>396.428</v>
      </c>
      <c r="Y37" s="9">
        <f t="shared" si="16"/>
        <v>548.68700000000001</v>
      </c>
      <c r="Z37" s="9">
        <v>599.49699999999996</v>
      </c>
      <c r="AA37" s="9">
        <v>488.76499999999999</v>
      </c>
      <c r="AB37" s="2"/>
    </row>
    <row r="38" spans="1:29" x14ac:dyDescent="0.2">
      <c r="A38" s="17" t="s">
        <v>17</v>
      </c>
      <c r="B38" s="9">
        <v>305.90699999999998</v>
      </c>
      <c r="C38" s="9">
        <v>267.27</v>
      </c>
      <c r="D38" s="9">
        <v>116.752</v>
      </c>
      <c r="E38" s="9">
        <f t="shared" si="12"/>
        <v>229.97633333333329</v>
      </c>
      <c r="F38" s="9">
        <v>146.078</v>
      </c>
      <c r="G38" s="9">
        <v>390.46699999999998</v>
      </c>
      <c r="H38" s="9">
        <v>267.86700000000002</v>
      </c>
      <c r="I38" s="9">
        <f t="shared" si="13"/>
        <v>268.13733333333334</v>
      </c>
      <c r="J38" s="9">
        <v>265.43099999999998</v>
      </c>
      <c r="K38" s="9">
        <v>238.86</v>
      </c>
      <c r="L38" s="9">
        <v>168.50399999999999</v>
      </c>
      <c r="M38" s="9">
        <f t="shared" ref="M38:M40" si="17" xml:space="preserve"> AVERAGE(J38:L38)</f>
        <v>224.26499999999999</v>
      </c>
      <c r="N38" s="9">
        <v>200.30600000000001</v>
      </c>
      <c r="O38" s="9">
        <v>271.822</v>
      </c>
      <c r="P38" s="9">
        <v>298.58699999999999</v>
      </c>
      <c r="Q38" s="9">
        <f t="shared" si="14"/>
        <v>256.90500000000003</v>
      </c>
      <c r="R38" s="9">
        <v>278.923</v>
      </c>
      <c r="S38" s="9">
        <v>325.21699999999998</v>
      </c>
      <c r="T38" s="9">
        <v>425.077</v>
      </c>
      <c r="U38" s="9">
        <f t="shared" si="15"/>
        <v>343.07233333333335</v>
      </c>
      <c r="V38" s="9">
        <v>820.34900000000005</v>
      </c>
      <c r="W38" s="9">
        <v>420.66500000000002</v>
      </c>
      <c r="X38" s="9">
        <v>392.82499999999999</v>
      </c>
      <c r="Y38" s="9">
        <f t="shared" si="16"/>
        <v>544.61300000000006</v>
      </c>
      <c r="Z38" s="9">
        <v>592.52</v>
      </c>
      <c r="AA38" s="9">
        <v>480.94400000000002</v>
      </c>
      <c r="AB38" s="2"/>
      <c r="AC38">
        <f>(Z38+AA38)/2</f>
        <v>536.73199999999997</v>
      </c>
    </row>
    <row r="39" spans="1:29" x14ac:dyDescent="0.2">
      <c r="A39" s="17" t="s">
        <v>18</v>
      </c>
      <c r="B39" s="9">
        <v>66.914000000000001</v>
      </c>
      <c r="C39" s="9">
        <v>34.296999999999997</v>
      </c>
      <c r="D39" s="9">
        <v>28.847000000000001</v>
      </c>
      <c r="E39" s="9">
        <f>AVERAGE(B39:D39)</f>
        <v>43.352666666666664</v>
      </c>
      <c r="F39" s="9">
        <v>25.132000000000001</v>
      </c>
      <c r="G39" s="9">
        <v>38.183</v>
      </c>
      <c r="H39" s="9">
        <v>64.596000000000004</v>
      </c>
      <c r="I39" s="9">
        <f>AVERAGE(F39:H39)</f>
        <v>42.637</v>
      </c>
      <c r="J39" s="9">
        <v>31.628</v>
      </c>
      <c r="K39" s="9">
        <v>37.063000000000002</v>
      </c>
      <c r="L39" s="9">
        <v>28.021000000000001</v>
      </c>
      <c r="M39" s="9">
        <f t="shared" si="17"/>
        <v>32.237333333333332</v>
      </c>
      <c r="N39" s="9">
        <v>38.125</v>
      </c>
      <c r="O39" s="9">
        <v>59.265000000000001</v>
      </c>
      <c r="P39" s="9">
        <v>56.841000000000001</v>
      </c>
      <c r="Q39" s="9">
        <f t="shared" si="14"/>
        <v>51.410333333333334</v>
      </c>
      <c r="R39" s="9">
        <v>53.530999999999999</v>
      </c>
      <c r="S39" s="9">
        <v>53.198999999999998</v>
      </c>
      <c r="T39" s="9">
        <v>55.933999999999997</v>
      </c>
      <c r="U39" s="9">
        <f t="shared" si="15"/>
        <v>54.221333333333327</v>
      </c>
      <c r="V39" s="9">
        <v>85.992999999999995</v>
      </c>
      <c r="W39" s="9">
        <v>59.051000000000002</v>
      </c>
      <c r="X39" s="9">
        <v>53.332999999999998</v>
      </c>
      <c r="Y39" s="9">
        <f t="shared" si="16"/>
        <v>66.12566666666666</v>
      </c>
      <c r="Z39" s="9">
        <v>89.221000000000004</v>
      </c>
      <c r="AA39" s="9">
        <v>87.087999999999994</v>
      </c>
      <c r="AB39" s="2"/>
      <c r="AC39">
        <f>(Z39+AA39)/2</f>
        <v>88.154499999999999</v>
      </c>
    </row>
    <row r="40" spans="1:29" x14ac:dyDescent="0.2">
      <c r="A40" s="17" t="s">
        <v>19</v>
      </c>
      <c r="B40" s="9">
        <v>12.337999999999999</v>
      </c>
      <c r="C40" s="9">
        <v>7.3120000000000003</v>
      </c>
      <c r="D40" s="9">
        <v>13.879</v>
      </c>
      <c r="E40" s="9">
        <f>AVERAGE(B40:D40)</f>
        <v>11.176333333333332</v>
      </c>
      <c r="F40" s="9">
        <v>9.7620000000000005</v>
      </c>
      <c r="G40" s="9">
        <v>5.585</v>
      </c>
      <c r="H40" s="9">
        <v>13.558</v>
      </c>
      <c r="I40" s="9">
        <f t="shared" si="13"/>
        <v>9.6349999999999998</v>
      </c>
      <c r="J40" s="9">
        <v>6.7949999999999999</v>
      </c>
      <c r="K40" s="9">
        <v>8.82</v>
      </c>
      <c r="L40" s="9">
        <v>9.4410000000000007</v>
      </c>
      <c r="M40" s="9">
        <f t="shared" si="17"/>
        <v>8.3520000000000003</v>
      </c>
      <c r="N40" s="9">
        <v>10.776999999999999</v>
      </c>
      <c r="O40" s="9">
        <v>12.3</v>
      </c>
      <c r="P40" s="9">
        <v>10.778</v>
      </c>
      <c r="Q40" s="9">
        <f t="shared" si="14"/>
        <v>11.284999999999998</v>
      </c>
      <c r="R40" s="9">
        <v>10.864000000000001</v>
      </c>
      <c r="S40" s="9">
        <v>9.2899999999999991</v>
      </c>
      <c r="T40" s="9">
        <v>7.4960000000000004</v>
      </c>
      <c r="U40" s="9">
        <f t="shared" si="15"/>
        <v>9.2166666666666668</v>
      </c>
      <c r="V40" s="9">
        <v>5.984</v>
      </c>
      <c r="W40" s="9">
        <v>7.9909999999999997</v>
      </c>
      <c r="X40" s="9">
        <v>7.7320000000000002</v>
      </c>
      <c r="Y40" s="9">
        <f t="shared" si="16"/>
        <v>7.2356666666666669</v>
      </c>
      <c r="Z40" s="9">
        <v>8.5589999999999993</v>
      </c>
      <c r="AA40" s="9">
        <v>10.263999999999999</v>
      </c>
      <c r="AB40" s="2"/>
    </row>
    <row r="41" spans="1:29" x14ac:dyDescent="0.2">
      <c r="A41" s="1"/>
      <c r="B41" s="2" t="s">
        <v>27</v>
      </c>
      <c r="C41" s="2">
        <f>E35+E38</f>
        <v>687.58833333333337</v>
      </c>
      <c r="D41" s="2"/>
      <c r="E41" s="2"/>
      <c r="F41" s="2"/>
      <c r="G41" s="2"/>
      <c r="H41" s="2"/>
      <c r="I41" s="2">
        <f xml:space="preserve"> I35+I38</f>
        <v>768.75883333333331</v>
      </c>
      <c r="J41" s="2"/>
      <c r="K41" s="2"/>
      <c r="L41" s="2"/>
      <c r="M41" s="2">
        <f>M35+M38</f>
        <v>516.95699999999999</v>
      </c>
      <c r="N41" s="2"/>
      <c r="O41" s="2"/>
      <c r="P41" s="2"/>
      <c r="Q41" s="9">
        <f>Q35+Q38</f>
        <v>628.95299999999997</v>
      </c>
      <c r="R41" s="2"/>
      <c r="S41" s="2"/>
      <c r="T41" s="2"/>
      <c r="U41" s="9">
        <f>U35+U38</f>
        <v>641.63866666666672</v>
      </c>
      <c r="V41" s="2"/>
      <c r="W41" s="2"/>
      <c r="X41" s="2"/>
      <c r="Y41" s="9">
        <f>Y35+Y38</f>
        <v>928.66550000000007</v>
      </c>
      <c r="Z41" s="2"/>
      <c r="AA41" s="2"/>
      <c r="AB41" s="2"/>
      <c r="AC41">
        <f>AC35+AC38</f>
        <v>938.5145</v>
      </c>
    </row>
    <row r="42" spans="1:29" x14ac:dyDescent="0.2">
      <c r="A42" s="1"/>
      <c r="B42" s="2" t="s">
        <v>28</v>
      </c>
      <c r="C42" s="2">
        <f>E39/C41</f>
        <v>6.3050323231196956E-2</v>
      </c>
      <c r="D42" s="2"/>
      <c r="E42" s="2"/>
      <c r="F42" s="2"/>
      <c r="G42" s="2"/>
      <c r="H42" s="2"/>
      <c r="I42" s="2">
        <f>I39/I41</f>
        <v>5.5462126939246015E-2</v>
      </c>
      <c r="J42" s="2"/>
      <c r="K42" s="2"/>
      <c r="L42" s="2"/>
      <c r="M42" s="2">
        <f>M39/M41</f>
        <v>6.2359796527241787E-2</v>
      </c>
      <c r="N42" s="2"/>
      <c r="O42" s="2"/>
      <c r="P42" s="2"/>
      <c r="Q42" s="2">
        <f>Q39/Q41</f>
        <v>8.1739547046175684E-2</v>
      </c>
      <c r="R42" s="2"/>
      <c r="S42" s="2"/>
      <c r="T42" s="2"/>
      <c r="U42" s="2">
        <f>U39/U41</f>
        <v>8.4504466688416519E-2</v>
      </c>
      <c r="V42" s="2"/>
      <c r="W42" s="2"/>
      <c r="X42" s="2"/>
      <c r="Y42" s="2">
        <f>Y39/Y41</f>
        <v>7.1205042791690501E-2</v>
      </c>
      <c r="Z42" s="2"/>
      <c r="AA42" s="2"/>
      <c r="AB42" s="2"/>
      <c r="AC42">
        <f>AC39/AC41</f>
        <v>9.3929822075205019E-2</v>
      </c>
    </row>
    <row r="43" spans="1:29" x14ac:dyDescent="0.2">
      <c r="A43" s="54" t="s">
        <v>29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</row>
    <row r="44" spans="1:29" x14ac:dyDescent="0.2">
      <c r="A44" s="1" t="s">
        <v>22</v>
      </c>
      <c r="B44" s="57" t="s">
        <v>1</v>
      </c>
      <c r="C44" s="57"/>
      <c r="D44" s="57"/>
      <c r="E44" s="11"/>
      <c r="F44" s="57" t="s">
        <v>2</v>
      </c>
      <c r="G44" s="57"/>
      <c r="H44" s="57"/>
      <c r="I44" s="57"/>
      <c r="J44" s="56" t="s">
        <v>3</v>
      </c>
      <c r="K44" s="56"/>
      <c r="L44" s="56"/>
      <c r="M44" s="56"/>
      <c r="N44" s="56" t="s">
        <v>4</v>
      </c>
      <c r="O44" s="56"/>
      <c r="P44" s="56"/>
      <c r="Q44" s="12"/>
      <c r="R44" s="56" t="s">
        <v>5</v>
      </c>
      <c r="S44" s="56"/>
      <c r="T44" s="56"/>
      <c r="U44" s="12"/>
      <c r="V44" s="56" t="s">
        <v>6</v>
      </c>
      <c r="W44" s="56"/>
      <c r="X44" s="56"/>
      <c r="Y44" s="12"/>
      <c r="Z44" s="53" t="s">
        <v>7</v>
      </c>
      <c r="AA44" s="53"/>
      <c r="AB44" s="53"/>
    </row>
    <row r="45" spans="1:29" x14ac:dyDescent="0.2">
      <c r="A45" s="1"/>
      <c r="B45" s="5" t="s">
        <v>8</v>
      </c>
      <c r="C45" s="5" t="s">
        <v>9</v>
      </c>
      <c r="D45" s="5" t="s">
        <v>10</v>
      </c>
      <c r="E45" s="5"/>
      <c r="F45" s="5" t="s">
        <v>8</v>
      </c>
      <c r="G45" s="5" t="s">
        <v>9</v>
      </c>
      <c r="H45" s="5" t="s">
        <v>10</v>
      </c>
      <c r="I45" s="5"/>
      <c r="J45" s="6" t="s">
        <v>8</v>
      </c>
      <c r="K45" s="6" t="s">
        <v>9</v>
      </c>
      <c r="L45" s="6" t="s">
        <v>10</v>
      </c>
      <c r="M45" s="6"/>
      <c r="N45" s="5" t="s">
        <v>8</v>
      </c>
      <c r="O45" s="5" t="s">
        <v>9</v>
      </c>
      <c r="P45" s="5" t="s">
        <v>10</v>
      </c>
      <c r="Q45" s="5"/>
      <c r="R45" s="5" t="s">
        <v>8</v>
      </c>
      <c r="S45" s="5" t="s">
        <v>9</v>
      </c>
      <c r="T45" s="5" t="s">
        <v>10</v>
      </c>
      <c r="U45" s="5"/>
      <c r="V45" s="5" t="s">
        <v>8</v>
      </c>
      <c r="W45" s="5" t="s">
        <v>9</v>
      </c>
      <c r="X45" s="5" t="s">
        <v>10</v>
      </c>
      <c r="Y45" s="5"/>
      <c r="Z45" s="5" t="s">
        <v>8</v>
      </c>
      <c r="AA45" s="5" t="s">
        <v>9</v>
      </c>
      <c r="AB45" s="5" t="s">
        <v>10</v>
      </c>
    </row>
    <row r="46" spans="1:29" x14ac:dyDescent="0.2">
      <c r="A46" s="1" t="s">
        <v>11</v>
      </c>
      <c r="B46" s="2"/>
      <c r="C46" s="2"/>
      <c r="D46" s="2"/>
      <c r="E46" s="2"/>
      <c r="F46" s="2"/>
      <c r="G46" s="2">
        <v>571.48500000000001</v>
      </c>
      <c r="H46" s="2"/>
      <c r="I46" s="2"/>
      <c r="J46" s="2"/>
      <c r="K46" s="2"/>
      <c r="L46" s="2"/>
      <c r="M46" s="2"/>
      <c r="N46" s="2"/>
      <c r="O46" s="2"/>
      <c r="P46" s="2">
        <v>858.80700000000002</v>
      </c>
      <c r="Q46" s="2"/>
      <c r="R46" s="2"/>
      <c r="S46" s="2"/>
      <c r="T46" s="2"/>
      <c r="U46" s="2"/>
      <c r="V46" s="2">
        <v>1067.645</v>
      </c>
      <c r="W46" s="2">
        <v>1050.453</v>
      </c>
      <c r="X46" s="2"/>
      <c r="Y46" s="2"/>
      <c r="Z46" s="2"/>
      <c r="AA46" s="2"/>
      <c r="AB46" s="2"/>
    </row>
    <row r="47" spans="1:29" x14ac:dyDescent="0.2">
      <c r="A47" s="17" t="s">
        <v>12</v>
      </c>
      <c r="B47" s="9">
        <v>51.804000000000002</v>
      </c>
      <c r="C47" s="9"/>
      <c r="D47" s="9">
        <v>0</v>
      </c>
      <c r="E47" s="9">
        <v>51.804000000000002</v>
      </c>
      <c r="F47" s="9">
        <v>36.875</v>
      </c>
      <c r="G47" s="9">
        <v>0</v>
      </c>
      <c r="H47" s="9">
        <v>47.05</v>
      </c>
      <c r="I47" s="9">
        <f>AVERAGE(F47,H47)</f>
        <v>41.962499999999999</v>
      </c>
      <c r="J47" s="9"/>
      <c r="K47" s="9"/>
      <c r="L47" s="9"/>
      <c r="M47" s="9"/>
      <c r="N47" s="9">
        <v>0</v>
      </c>
      <c r="O47" s="9" t="s">
        <v>30</v>
      </c>
      <c r="P47" s="9">
        <v>96.852000000000004</v>
      </c>
      <c r="Q47" s="9"/>
      <c r="R47" s="9"/>
      <c r="S47" s="9">
        <v>0</v>
      </c>
      <c r="T47" s="9" t="s">
        <v>30</v>
      </c>
      <c r="U47" s="9"/>
      <c r="V47" s="9">
        <v>101.896</v>
      </c>
      <c r="W47" s="9">
        <v>332.01299999999998</v>
      </c>
      <c r="X47" s="9">
        <v>145.34399999999999</v>
      </c>
      <c r="Y47" s="9">
        <f xml:space="preserve"> AVERAGE(V47:X47)</f>
        <v>193.08433333333332</v>
      </c>
      <c r="Z47" s="9">
        <v>49.704000000000001</v>
      </c>
      <c r="AA47" s="9">
        <v>137.69399999999999</v>
      </c>
      <c r="AB47" s="9"/>
    </row>
    <row r="48" spans="1:29" x14ac:dyDescent="0.2">
      <c r="A48" s="17" t="s">
        <v>13</v>
      </c>
      <c r="B48" s="9">
        <v>445.41199999999998</v>
      </c>
      <c r="C48" s="9">
        <v>317.22000000000003</v>
      </c>
      <c r="D48" s="9">
        <v>329.53699999999998</v>
      </c>
      <c r="E48" s="9">
        <f t="shared" ref="E48:E53" si="18">AVERAGE(B48:D48)</f>
        <v>364.05633333333338</v>
      </c>
      <c r="F48" s="9">
        <v>225.52600000000001</v>
      </c>
      <c r="G48" s="9">
        <v>441.44499999999999</v>
      </c>
      <c r="H48" s="9">
        <v>179.69</v>
      </c>
      <c r="I48" s="9">
        <f t="shared" ref="I48:I53" si="19">AVERAGE(F48:H48)</f>
        <v>282.22033333333337</v>
      </c>
      <c r="J48" s="9"/>
      <c r="K48" s="9"/>
      <c r="L48" s="9"/>
      <c r="M48" s="9"/>
      <c r="N48" s="9">
        <v>693.66600000000005</v>
      </c>
      <c r="O48" s="9" t="s">
        <v>30</v>
      </c>
      <c r="P48" s="9">
        <v>448.97399999999999</v>
      </c>
      <c r="Q48" s="9"/>
      <c r="R48" s="9">
        <v>347.779</v>
      </c>
      <c r="S48" s="9">
        <v>521.61400000000003</v>
      </c>
      <c r="T48" s="9" t="s">
        <v>30</v>
      </c>
      <c r="U48" s="9"/>
      <c r="V48" s="9">
        <v>547.90099999999995</v>
      </c>
      <c r="W48" s="9">
        <v>469.214</v>
      </c>
      <c r="X48" s="9">
        <v>491.94900000000001</v>
      </c>
      <c r="Y48" s="9">
        <f t="shared" ref="Y48:Y53" si="20" xml:space="preserve"> AVERAGE(V48:X48)</f>
        <v>503.02133333333336</v>
      </c>
      <c r="Z48" s="9">
        <v>232.03100000000001</v>
      </c>
      <c r="AA48" s="9">
        <v>958.30100000000004</v>
      </c>
      <c r="AB48" s="9"/>
    </row>
    <row r="49" spans="1:28" x14ac:dyDescent="0.2">
      <c r="A49" s="17" t="s">
        <v>14</v>
      </c>
      <c r="B49" s="9">
        <v>445.38499999999999</v>
      </c>
      <c r="C49" s="9">
        <v>316.67</v>
      </c>
      <c r="D49" s="9">
        <v>329.39400000000001</v>
      </c>
      <c r="E49" s="9">
        <f t="shared" si="18"/>
        <v>363.81633333333338</v>
      </c>
      <c r="F49" s="9">
        <v>225.43899999999999</v>
      </c>
      <c r="G49" s="9">
        <v>441.44099999999997</v>
      </c>
      <c r="H49" s="9">
        <v>179.67500000000001</v>
      </c>
      <c r="I49" s="9">
        <f t="shared" si="19"/>
        <v>282.185</v>
      </c>
      <c r="J49" s="9"/>
      <c r="K49" s="9"/>
      <c r="L49" s="9"/>
      <c r="M49" s="9"/>
      <c r="N49" s="9">
        <v>693.31200000000001</v>
      </c>
      <c r="O49" s="9" t="s">
        <v>30</v>
      </c>
      <c r="P49" s="9">
        <v>447.92200000000003</v>
      </c>
      <c r="Q49" s="9">
        <f>AVERAGE(N49,P49)</f>
        <v>570.61699999999996</v>
      </c>
      <c r="R49" s="9">
        <v>347.15499999999997</v>
      </c>
      <c r="S49" s="9">
        <v>521.59799999999996</v>
      </c>
      <c r="T49" s="9" t="s">
        <v>30</v>
      </c>
      <c r="U49" s="9">
        <f>AVERAGE(R49:S49)</f>
        <v>434.37649999999996</v>
      </c>
      <c r="V49" s="9">
        <v>547.899</v>
      </c>
      <c r="W49" s="9">
        <v>468.56099999999998</v>
      </c>
      <c r="X49" s="9">
        <v>491.255</v>
      </c>
      <c r="Y49" s="9">
        <f t="shared" si="20"/>
        <v>502.57166666666672</v>
      </c>
      <c r="Z49" s="9">
        <v>231.95</v>
      </c>
      <c r="AA49" s="9">
        <v>357.262</v>
      </c>
      <c r="AB49" s="9"/>
    </row>
    <row r="50" spans="1:28" x14ac:dyDescent="0.2">
      <c r="A50" s="17" t="s">
        <v>15</v>
      </c>
      <c r="B50" s="9">
        <v>0.63600000000000001</v>
      </c>
      <c r="C50" s="9">
        <v>3.3759999999999999</v>
      </c>
      <c r="D50" s="9">
        <v>1.6870000000000001</v>
      </c>
      <c r="E50" s="9">
        <f t="shared" si="18"/>
        <v>1.8996666666666666</v>
      </c>
      <c r="F50" s="9">
        <v>1.5920000000000001</v>
      </c>
      <c r="G50" s="9">
        <v>0.24399999999999999</v>
      </c>
      <c r="H50" s="9">
        <v>0.74199999999999999</v>
      </c>
      <c r="I50" s="9">
        <f t="shared" si="19"/>
        <v>0.85933333333333339</v>
      </c>
      <c r="J50" s="9"/>
      <c r="K50" s="9"/>
      <c r="L50" s="9"/>
      <c r="M50" s="9"/>
      <c r="N50" s="9">
        <v>1.8320000000000001</v>
      </c>
      <c r="O50" s="9" t="s">
        <v>30</v>
      </c>
      <c r="P50" s="9">
        <v>3.9220000000000002</v>
      </c>
      <c r="Q50" s="9">
        <f t="shared" ref="Q50:Q53" si="21">AVERAGE(N50,P50)</f>
        <v>2.8770000000000002</v>
      </c>
      <c r="R50" s="9">
        <v>3.4319999999999999</v>
      </c>
      <c r="S50" s="9">
        <v>0.45800000000000002</v>
      </c>
      <c r="T50" s="9" t="s">
        <v>30</v>
      </c>
      <c r="U50" s="9">
        <f t="shared" ref="U50" si="22">AVERAGE(R50:S50)</f>
        <v>1.9450000000000001</v>
      </c>
      <c r="V50" s="9">
        <v>0.17899999999999999</v>
      </c>
      <c r="W50" s="9">
        <v>3.0230000000000001</v>
      </c>
      <c r="X50" s="9">
        <v>3.0430000000000001</v>
      </c>
      <c r="Y50" s="9">
        <f t="shared" si="20"/>
        <v>2.0816666666666666</v>
      </c>
      <c r="Z50" s="9">
        <v>1.661</v>
      </c>
      <c r="AA50" s="9">
        <v>2.669</v>
      </c>
      <c r="AB50" s="9"/>
    </row>
    <row r="51" spans="1:28" x14ac:dyDescent="0.2">
      <c r="A51" s="17" t="s">
        <v>16</v>
      </c>
      <c r="B51" s="9">
        <v>252.98699999999999</v>
      </c>
      <c r="C51" s="9">
        <v>235.35300000000001</v>
      </c>
      <c r="D51" s="9">
        <v>68.59</v>
      </c>
      <c r="E51" s="9">
        <f t="shared" si="18"/>
        <v>185.64333333333335</v>
      </c>
      <c r="F51" s="9">
        <v>112.29300000000001</v>
      </c>
      <c r="G51" s="9">
        <v>87.337000000000003</v>
      </c>
      <c r="H51" s="9">
        <v>91.093000000000004</v>
      </c>
      <c r="I51" s="9">
        <f t="shared" si="19"/>
        <v>96.907666666666671</v>
      </c>
      <c r="J51" s="9"/>
      <c r="K51" s="9"/>
      <c r="L51" s="9"/>
      <c r="M51" s="9"/>
      <c r="N51" s="9">
        <v>225.89599999999999</v>
      </c>
      <c r="O51" s="9">
        <v>229.374</v>
      </c>
      <c r="P51" s="9">
        <v>414.98599999999999</v>
      </c>
      <c r="Q51" s="9">
        <f t="shared" si="21"/>
        <v>320.44099999999997</v>
      </c>
      <c r="R51" s="9">
        <v>219.21700000000001</v>
      </c>
      <c r="S51" s="9">
        <v>210.63800000000001</v>
      </c>
      <c r="T51" s="9">
        <v>290.92700000000002</v>
      </c>
      <c r="U51" s="9">
        <f>AVERAGE(R51:T51)</f>
        <v>240.26066666666668</v>
      </c>
      <c r="V51" s="9">
        <v>1212.808</v>
      </c>
      <c r="W51" s="9">
        <v>393.483</v>
      </c>
      <c r="X51" s="9">
        <v>315.44400000000002</v>
      </c>
      <c r="Y51" s="9">
        <f t="shared" si="20"/>
        <v>640.57833333333326</v>
      </c>
      <c r="Z51" s="9">
        <v>482.87900000000002</v>
      </c>
      <c r="AA51" s="9">
        <v>407.10899999999998</v>
      </c>
      <c r="AB51" s="9"/>
    </row>
    <row r="52" spans="1:28" x14ac:dyDescent="0.2">
      <c r="A52" s="17" t="s">
        <v>17</v>
      </c>
      <c r="B52" s="9">
        <v>244.42400000000001</v>
      </c>
      <c r="C52" s="9">
        <v>225.006</v>
      </c>
      <c r="D52" s="9">
        <v>65.263999999999996</v>
      </c>
      <c r="E52" s="9">
        <f t="shared" si="18"/>
        <v>178.23133333333331</v>
      </c>
      <c r="F52" s="9">
        <v>110.54300000000001</v>
      </c>
      <c r="G52" s="9">
        <v>83.381</v>
      </c>
      <c r="H52" s="9">
        <v>88.116</v>
      </c>
      <c r="I52" s="9">
        <f t="shared" si="19"/>
        <v>94.013333333333335</v>
      </c>
      <c r="J52" s="9"/>
      <c r="K52" s="9"/>
      <c r="L52" s="9"/>
      <c r="M52" s="9"/>
      <c r="N52" s="9">
        <v>222.70699999999999</v>
      </c>
      <c r="O52" s="9">
        <v>223.988</v>
      </c>
      <c r="P52" s="9">
        <v>409.34100000000001</v>
      </c>
      <c r="Q52" s="9">
        <f t="shared" si="21"/>
        <v>316.024</v>
      </c>
      <c r="R52" s="9">
        <v>214.483</v>
      </c>
      <c r="S52" s="9">
        <v>206.64099999999999</v>
      </c>
      <c r="T52" s="9">
        <v>286.56799999999998</v>
      </c>
      <c r="U52" s="9">
        <f>AVERAGE(R52:T52)</f>
        <v>235.89733333333334</v>
      </c>
      <c r="V52" s="9">
        <v>1205.979</v>
      </c>
      <c r="W52" s="9">
        <v>387.553</v>
      </c>
      <c r="X52" s="9">
        <v>310.69600000000003</v>
      </c>
      <c r="Y52" s="9">
        <f t="shared" si="20"/>
        <v>634.74266666666665</v>
      </c>
      <c r="Z52" s="9">
        <v>477.25799999999998</v>
      </c>
      <c r="AA52" s="9">
        <v>394.096</v>
      </c>
      <c r="AB52" s="9"/>
    </row>
    <row r="53" spans="1:28" x14ac:dyDescent="0.2">
      <c r="A53" s="1" t="s">
        <v>18</v>
      </c>
      <c r="B53" s="2">
        <v>65.262</v>
      </c>
      <c r="C53" s="2">
        <v>69.016000000000005</v>
      </c>
      <c r="D53" s="2">
        <v>21.099</v>
      </c>
      <c r="E53" s="2">
        <f t="shared" si="18"/>
        <v>51.792333333333339</v>
      </c>
      <c r="F53" s="2">
        <v>19.748999999999999</v>
      </c>
      <c r="G53" s="2">
        <v>25.986000000000001</v>
      </c>
      <c r="H53" s="2">
        <v>23.096</v>
      </c>
      <c r="I53" s="2">
        <f t="shared" si="19"/>
        <v>22.943666666666669</v>
      </c>
      <c r="J53" s="2"/>
      <c r="K53" s="2"/>
      <c r="L53" s="2"/>
      <c r="M53" s="2"/>
      <c r="N53" s="2">
        <v>37.82</v>
      </c>
      <c r="O53" s="2">
        <v>49.417000000000002</v>
      </c>
      <c r="P53" s="2">
        <v>68.212999999999994</v>
      </c>
      <c r="Q53" s="9">
        <f t="shared" si="21"/>
        <v>53.016499999999994</v>
      </c>
      <c r="R53" s="2">
        <v>45.308</v>
      </c>
      <c r="S53" s="2">
        <v>40.844000000000001</v>
      </c>
      <c r="T53" s="2">
        <v>50.176000000000002</v>
      </c>
      <c r="U53" s="9">
        <f t="shared" ref="U53" si="23">AVERAGE(R53:T53)</f>
        <v>45.442666666666668</v>
      </c>
      <c r="V53" s="2">
        <v>128.52000000000001</v>
      </c>
      <c r="W53" s="2">
        <v>68.055000000000007</v>
      </c>
      <c r="X53" s="2">
        <v>54.521999999999998</v>
      </c>
      <c r="Y53" s="2">
        <f t="shared" si="20"/>
        <v>83.698999999999998</v>
      </c>
      <c r="Z53" s="2">
        <v>73.466999999999999</v>
      </c>
      <c r="AA53" s="2">
        <v>102.10899999999999</v>
      </c>
      <c r="AB53" s="2"/>
    </row>
    <row r="54" spans="1:28" x14ac:dyDescent="0.2">
      <c r="A54" s="1" t="s">
        <v>19</v>
      </c>
      <c r="B54" s="2">
        <v>14.949</v>
      </c>
      <c r="C54" s="2">
        <v>17.052</v>
      </c>
      <c r="D54" s="2">
        <v>17.914999999999999</v>
      </c>
      <c r="E54" s="2">
        <f>AVERAGE(B54:D54)</f>
        <v>16.638666666666666</v>
      </c>
      <c r="F54" s="2">
        <v>10.129</v>
      </c>
      <c r="G54" s="2">
        <v>17.309999999999999</v>
      </c>
      <c r="H54" s="2">
        <v>14.688000000000001</v>
      </c>
      <c r="I54" s="2">
        <f>AVERAGE(F54:H54)</f>
        <v>14.042333333333334</v>
      </c>
      <c r="J54" s="2"/>
      <c r="K54" s="2"/>
      <c r="L54" s="2"/>
      <c r="M54" s="2"/>
      <c r="N54" s="2">
        <v>9.6379999999999999</v>
      </c>
      <c r="O54" s="2">
        <v>12.442</v>
      </c>
      <c r="P54" s="2">
        <v>9.4610000000000003</v>
      </c>
      <c r="Q54" s="2">
        <f>AVERAGE(N54:P54)</f>
        <v>10.513666666666666</v>
      </c>
      <c r="R54" s="2">
        <v>11.928000000000001</v>
      </c>
      <c r="S54" s="2">
        <v>11.180999999999999</v>
      </c>
      <c r="T54" s="2">
        <v>9.9309999999999992</v>
      </c>
      <c r="U54" s="9">
        <f>AVERAGE(R54:T54)</f>
        <v>11.013333333333334</v>
      </c>
      <c r="V54" s="2">
        <v>6.0830000000000002</v>
      </c>
      <c r="W54" s="2">
        <v>9.9600000000000009</v>
      </c>
      <c r="X54" s="2">
        <v>9.9529999999999994</v>
      </c>
      <c r="Y54" s="2">
        <f xml:space="preserve"> AVERAGE(V54:X54)</f>
        <v>8.6653333333333329</v>
      </c>
      <c r="Z54" s="2">
        <v>8.7509999999999994</v>
      </c>
      <c r="AA54" s="2">
        <v>14.526</v>
      </c>
      <c r="AB54" s="2"/>
    </row>
    <row r="55" spans="1:28" x14ac:dyDescent="0.2">
      <c r="A55" s="2"/>
      <c r="B55" s="2" t="s">
        <v>27</v>
      </c>
      <c r="C55" s="2"/>
      <c r="D55" s="2"/>
      <c r="E55" s="2">
        <f>E47+E49+E52</f>
        <v>593.85166666666669</v>
      </c>
      <c r="F55" s="2"/>
      <c r="G55" s="2"/>
      <c r="H55" s="2"/>
      <c r="I55" s="2">
        <f>I47+I49+I52</f>
        <v>418.1608333333333</v>
      </c>
      <c r="J55" s="2"/>
      <c r="K55" s="2"/>
      <c r="L55" s="2"/>
      <c r="M55" s="2"/>
      <c r="N55" s="2"/>
      <c r="O55" s="2"/>
      <c r="P55" s="2"/>
      <c r="Q55" s="2">
        <f>Q49+Q52+P47</f>
        <v>983.49299999999994</v>
      </c>
      <c r="R55" s="2"/>
      <c r="S55" s="2"/>
      <c r="T55" s="2"/>
      <c r="U55" s="9">
        <f>U49+U52</f>
        <v>670.2738333333333</v>
      </c>
      <c r="V55" s="2"/>
      <c r="W55" s="2"/>
      <c r="X55" s="2"/>
      <c r="Y55" s="2">
        <f>Y47+Y49+Y52</f>
        <v>1330.3986666666667</v>
      </c>
      <c r="Z55" s="2"/>
      <c r="AA55" s="2"/>
      <c r="AB55" s="2"/>
    </row>
    <row r="56" spans="1:28" x14ac:dyDescent="0.2">
      <c r="A56" s="2"/>
      <c r="B56" s="2" t="s">
        <v>28</v>
      </c>
      <c r="C56" s="2"/>
      <c r="D56" s="2"/>
      <c r="E56" s="2">
        <f>E53/E55</f>
        <v>8.7214259453118212E-2</v>
      </c>
      <c r="F56" s="2"/>
      <c r="G56" s="2"/>
      <c r="H56" s="2"/>
      <c r="I56" s="2">
        <f>I53/I55</f>
        <v>5.4868043197095227E-2</v>
      </c>
      <c r="J56" s="2"/>
      <c r="K56" s="2"/>
      <c r="L56" s="2"/>
      <c r="M56" s="2"/>
      <c r="N56" s="2"/>
      <c r="O56" s="2"/>
      <c r="P56" s="2"/>
      <c r="Q56" s="2">
        <f>Q53/Q55</f>
        <v>5.3906331819341874E-2</v>
      </c>
      <c r="R56" s="2"/>
      <c r="S56" s="2"/>
      <c r="T56" s="2"/>
      <c r="U56" s="2">
        <f>U53/U55</f>
        <v>6.7797166481460447E-2</v>
      </c>
      <c r="V56" s="2"/>
      <c r="W56" s="2"/>
      <c r="X56" s="2"/>
      <c r="Y56" s="2">
        <f>Y53/Y55</f>
        <v>6.2912720898698024E-2</v>
      </c>
      <c r="Z56" s="2"/>
      <c r="AA56" s="2"/>
      <c r="AB56" s="2"/>
    </row>
    <row r="57" spans="1:28" x14ac:dyDescent="0.2">
      <c r="A57" s="54" t="s">
        <v>31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</row>
    <row r="58" spans="1:28" x14ac:dyDescent="0.2">
      <c r="A58" s="1" t="s">
        <v>22</v>
      </c>
      <c r="B58" s="56" t="s">
        <v>4</v>
      </c>
      <c r="C58" s="56"/>
      <c r="D58" s="56"/>
      <c r="E58" s="12"/>
      <c r="F58" s="56" t="s">
        <v>5</v>
      </c>
      <c r="G58" s="56"/>
      <c r="H58" s="56"/>
      <c r="I58" s="12"/>
      <c r="J58" s="56" t="s">
        <v>6</v>
      </c>
      <c r="K58" s="56"/>
      <c r="L58" s="56"/>
      <c r="M58" s="12"/>
      <c r="N58" s="53" t="s">
        <v>7</v>
      </c>
      <c r="O58" s="53"/>
      <c r="P58" s="53"/>
      <c r="Q58" s="13"/>
      <c r="R58" s="53" t="s">
        <v>32</v>
      </c>
      <c r="S58" s="53"/>
      <c r="T58" s="53"/>
      <c r="U58" s="53"/>
      <c r="V58" s="2"/>
      <c r="W58" s="2"/>
      <c r="X58" s="2"/>
      <c r="Y58" s="2"/>
      <c r="Z58" s="2"/>
      <c r="AA58" s="2"/>
      <c r="AB58" s="2"/>
    </row>
    <row r="59" spans="1:28" x14ac:dyDescent="0.2">
      <c r="A59" s="2"/>
      <c r="B59" s="5" t="s">
        <v>8</v>
      </c>
      <c r="C59" s="5" t="s">
        <v>9</v>
      </c>
      <c r="D59" s="5" t="s">
        <v>10</v>
      </c>
      <c r="E59" s="5"/>
      <c r="F59" s="5" t="s">
        <v>8</v>
      </c>
      <c r="G59" s="5" t="s">
        <v>9</v>
      </c>
      <c r="H59" s="5" t="s">
        <v>10</v>
      </c>
      <c r="I59" s="5"/>
      <c r="J59" s="5" t="s">
        <v>8</v>
      </c>
      <c r="K59" s="5" t="s">
        <v>9</v>
      </c>
      <c r="L59" s="5" t="s">
        <v>10</v>
      </c>
      <c r="M59" s="5"/>
      <c r="N59" s="5" t="s">
        <v>8</v>
      </c>
      <c r="O59" s="5" t="s">
        <v>9</v>
      </c>
      <c r="P59" s="5" t="s">
        <v>10</v>
      </c>
      <c r="Q59" s="5"/>
      <c r="R59" s="5" t="s">
        <v>8</v>
      </c>
      <c r="S59" s="5" t="s">
        <v>9</v>
      </c>
      <c r="T59" s="5" t="s">
        <v>10</v>
      </c>
      <c r="U59" s="5"/>
      <c r="V59" s="2"/>
      <c r="W59" s="2"/>
      <c r="X59" s="2"/>
      <c r="Y59" s="2"/>
      <c r="Z59" s="2"/>
      <c r="AA59" s="2"/>
      <c r="AB59" s="2"/>
    </row>
    <row r="60" spans="1:28" x14ac:dyDescent="0.2">
      <c r="A60" s="1" t="s">
        <v>11</v>
      </c>
      <c r="B60" s="2"/>
      <c r="C60" s="2"/>
      <c r="D60" s="2"/>
      <c r="E60" s="2"/>
      <c r="F60" s="2">
        <v>772.61800000000005</v>
      </c>
      <c r="G60" s="2"/>
      <c r="H60" s="2">
        <v>801.83600000000001</v>
      </c>
      <c r="I60" s="2"/>
      <c r="J60" s="2">
        <v>600.00900000000001</v>
      </c>
      <c r="K60" s="2"/>
      <c r="L60" s="2">
        <v>791.28</v>
      </c>
      <c r="M60" s="2"/>
      <c r="N60" s="2"/>
      <c r="O60" s="2">
        <v>1326.7529999999999</v>
      </c>
      <c r="P60" s="2"/>
      <c r="Q60" s="2"/>
      <c r="R60" s="2"/>
      <c r="S60" s="2">
        <v>1168.3589999999999</v>
      </c>
      <c r="T60" s="2"/>
      <c r="U60" s="2"/>
      <c r="V60" s="2"/>
      <c r="W60" s="2"/>
      <c r="X60" s="2"/>
      <c r="Y60" s="2"/>
      <c r="Z60" s="2"/>
      <c r="AA60" s="2"/>
      <c r="AB60" s="2"/>
    </row>
    <row r="61" spans="1:28" x14ac:dyDescent="0.2">
      <c r="A61" s="17" t="s">
        <v>12</v>
      </c>
      <c r="B61" s="9">
        <v>75.942999999999998</v>
      </c>
      <c r="C61" s="9">
        <v>0</v>
      </c>
      <c r="D61" s="9">
        <v>0</v>
      </c>
      <c r="E61" s="9">
        <f t="shared" ref="E61:E67" si="24">AVERAGE(B61:D61)</f>
        <v>25.314333333333334</v>
      </c>
      <c r="F61" s="9">
        <v>0</v>
      </c>
      <c r="G61" s="9">
        <v>0</v>
      </c>
      <c r="H61" s="9">
        <v>53.445999999999998</v>
      </c>
      <c r="I61" s="9">
        <f t="shared" ref="I61:I67" si="25">AVERAGE(F61:H61)</f>
        <v>17.815333333333331</v>
      </c>
      <c r="J61" s="9">
        <v>80.155000000000001</v>
      </c>
      <c r="K61" s="9"/>
      <c r="L61" s="9">
        <v>76.777000000000001</v>
      </c>
      <c r="M61" s="9">
        <f>AVERAGE(J61:L61)</f>
        <v>78.466000000000008</v>
      </c>
      <c r="N61" s="9">
        <v>143.042</v>
      </c>
      <c r="O61" s="9">
        <v>47.99</v>
      </c>
      <c r="P61" s="9"/>
      <c r="Q61" s="9">
        <f>AVERAGE(N61:O61)</f>
        <v>95.516000000000005</v>
      </c>
      <c r="R61" s="9">
        <v>0</v>
      </c>
      <c r="S61" s="9">
        <v>134.52600000000001</v>
      </c>
      <c r="T61" s="9"/>
      <c r="U61" s="9">
        <f t="shared" ref="U61:U67" si="26">AVERAGE(R61:T61)</f>
        <v>67.263000000000005</v>
      </c>
      <c r="V61" s="9"/>
      <c r="W61" s="9"/>
      <c r="X61" s="9"/>
      <c r="Y61" s="9"/>
      <c r="Z61" s="9"/>
      <c r="AA61" s="9"/>
      <c r="AB61" s="9"/>
    </row>
    <row r="62" spans="1:28" x14ac:dyDescent="0.2">
      <c r="A62" s="17" t="s">
        <v>13</v>
      </c>
      <c r="B62" s="9">
        <v>643.51499999999999</v>
      </c>
      <c r="C62" s="9">
        <v>340.86399999999998</v>
      </c>
      <c r="D62" s="9">
        <v>103.004</v>
      </c>
      <c r="E62" s="9">
        <f t="shared" si="24"/>
        <v>362.46099999999996</v>
      </c>
      <c r="F62" s="9">
        <v>338.21199999999999</v>
      </c>
      <c r="G62" s="9">
        <v>215.83</v>
      </c>
      <c r="H62" s="9">
        <v>360.59100000000001</v>
      </c>
      <c r="I62" s="9">
        <f t="shared" si="25"/>
        <v>304.8776666666667</v>
      </c>
      <c r="J62" s="9">
        <v>233.94200000000001</v>
      </c>
      <c r="K62" s="9">
        <v>335.95400000000001</v>
      </c>
      <c r="L62" s="9">
        <v>605.78499999999997</v>
      </c>
      <c r="M62" s="9">
        <f t="shared" ref="M62:M67" si="27">AVERAGE(J62:L62)</f>
        <v>391.89366666666666</v>
      </c>
      <c r="N62" s="9">
        <v>280.10000000000002</v>
      </c>
      <c r="O62" s="9">
        <v>1040.0509999999999</v>
      </c>
      <c r="P62" s="9"/>
      <c r="Q62" s="9">
        <f t="shared" ref="Q62:Q68" si="28">AVERAGE(N62:O62)</f>
        <v>660.07549999999992</v>
      </c>
      <c r="R62" s="9">
        <v>262.63299999999998</v>
      </c>
      <c r="S62" s="9">
        <v>611.47400000000005</v>
      </c>
      <c r="T62" s="9"/>
      <c r="U62" s="9">
        <f t="shared" si="26"/>
        <v>437.05349999999999</v>
      </c>
      <c r="V62" s="21"/>
      <c r="W62" s="9"/>
      <c r="X62" s="9"/>
      <c r="Y62" s="9"/>
      <c r="Z62" s="9"/>
      <c r="AA62" s="9"/>
      <c r="AB62" s="9"/>
    </row>
    <row r="63" spans="1:28" x14ac:dyDescent="0.2">
      <c r="A63" s="17" t="s">
        <v>14</v>
      </c>
      <c r="B63" s="9">
        <v>643.51400000000001</v>
      </c>
      <c r="C63" s="9">
        <v>339.76600000000002</v>
      </c>
      <c r="D63" s="9">
        <v>102.593</v>
      </c>
      <c r="E63" s="9">
        <f t="shared" si="24"/>
        <v>361.95766666666668</v>
      </c>
      <c r="F63" s="9">
        <v>337.58699999999999</v>
      </c>
      <c r="G63" s="9">
        <v>215.82900000000001</v>
      </c>
      <c r="H63" s="9">
        <v>359.065</v>
      </c>
      <c r="I63" s="9">
        <f t="shared" si="25"/>
        <v>304.16033333333331</v>
      </c>
      <c r="J63" s="9">
        <v>233.934</v>
      </c>
      <c r="K63" s="9">
        <v>335.221</v>
      </c>
      <c r="L63" s="9">
        <v>604.45600000000002</v>
      </c>
      <c r="M63" s="9">
        <f t="shared" si="27"/>
        <v>391.20366666666661</v>
      </c>
      <c r="N63" s="9">
        <v>280.09300000000002</v>
      </c>
      <c r="O63" s="9">
        <v>1039.066</v>
      </c>
      <c r="P63" s="9"/>
      <c r="Q63" s="9">
        <f t="shared" si="28"/>
        <v>659.57950000000005</v>
      </c>
      <c r="R63" s="9">
        <v>265.26499999999999</v>
      </c>
      <c r="S63" s="9">
        <v>611.49300000000005</v>
      </c>
      <c r="T63" s="9"/>
      <c r="U63" s="9">
        <f t="shared" si="26"/>
        <v>438.37900000000002</v>
      </c>
      <c r="V63" s="21"/>
      <c r="W63" s="9"/>
      <c r="X63" s="9"/>
      <c r="Y63" s="9"/>
      <c r="Z63" s="9"/>
      <c r="AA63" s="9"/>
      <c r="AB63" s="9"/>
    </row>
    <row r="64" spans="1:28" x14ac:dyDescent="0.2">
      <c r="A64" s="17" t="s">
        <v>15</v>
      </c>
      <c r="B64" s="9">
        <v>0.11</v>
      </c>
      <c r="C64" s="9">
        <v>4.5999999999999996</v>
      </c>
      <c r="D64" s="9">
        <v>5.1230000000000002</v>
      </c>
      <c r="E64" s="9">
        <f t="shared" si="24"/>
        <v>3.2776666666666667</v>
      </c>
      <c r="F64" s="9">
        <v>3.4830000000000001</v>
      </c>
      <c r="G64" s="9">
        <v>0.19600000000000001</v>
      </c>
      <c r="H64" s="9">
        <v>5.2729999999999997</v>
      </c>
      <c r="I64" s="9">
        <f t="shared" si="25"/>
        <v>2.984</v>
      </c>
      <c r="J64" s="9">
        <v>0.45</v>
      </c>
      <c r="K64" s="9">
        <v>3.7850000000000001</v>
      </c>
      <c r="L64" s="9">
        <v>3.7949999999999999</v>
      </c>
      <c r="M64" s="9">
        <f t="shared" si="27"/>
        <v>2.6766666666666672</v>
      </c>
      <c r="N64" s="9">
        <v>0.40200000000000002</v>
      </c>
      <c r="O64" s="9">
        <v>2.4929999999999999</v>
      </c>
      <c r="P64" s="9"/>
      <c r="Q64" s="9">
        <f t="shared" si="28"/>
        <v>1.4475</v>
      </c>
      <c r="R64" s="9">
        <v>3.032</v>
      </c>
      <c r="S64" s="9">
        <v>3.2429999999999999</v>
      </c>
      <c r="T64" s="9"/>
      <c r="U64" s="9">
        <f t="shared" si="26"/>
        <v>3.1375000000000002</v>
      </c>
      <c r="V64" s="21"/>
      <c r="W64" s="9"/>
      <c r="X64" s="9"/>
      <c r="Y64" s="9"/>
      <c r="Z64" s="9"/>
      <c r="AA64" s="9"/>
      <c r="AB64" s="9"/>
    </row>
    <row r="65" spans="1:28" x14ac:dyDescent="0.2">
      <c r="A65" s="17" t="s">
        <v>16</v>
      </c>
      <c r="B65" s="9">
        <v>266.66800000000001</v>
      </c>
      <c r="C65" s="9">
        <v>150.91</v>
      </c>
      <c r="D65" s="9">
        <v>390.45800000000003</v>
      </c>
      <c r="E65" s="9">
        <f t="shared" si="24"/>
        <v>269.34533333333337</v>
      </c>
      <c r="F65" s="9">
        <v>247.48099999999999</v>
      </c>
      <c r="G65" s="9">
        <v>240.108</v>
      </c>
      <c r="H65" s="9">
        <v>477.322</v>
      </c>
      <c r="I65" s="9">
        <f t="shared" si="25"/>
        <v>321.637</v>
      </c>
      <c r="J65" s="9">
        <v>516.54200000000003</v>
      </c>
      <c r="K65" s="9">
        <v>281.27499999999998</v>
      </c>
      <c r="L65" s="9">
        <v>279.346</v>
      </c>
      <c r="M65" s="9">
        <f t="shared" si="27"/>
        <v>359.05433333333332</v>
      </c>
      <c r="N65" s="9">
        <v>437.75299999999999</v>
      </c>
      <c r="O65" s="9">
        <v>441.91699999999997</v>
      </c>
      <c r="P65" s="9"/>
      <c r="Q65" s="9">
        <f t="shared" si="28"/>
        <v>439.83499999999998</v>
      </c>
      <c r="R65" s="9">
        <v>299.49900000000002</v>
      </c>
      <c r="S65" s="9">
        <v>188.994</v>
      </c>
      <c r="T65" s="9"/>
      <c r="U65" s="9">
        <f t="shared" si="26"/>
        <v>244.24650000000003</v>
      </c>
      <c r="V65" s="21"/>
      <c r="W65" s="9"/>
      <c r="X65" s="9"/>
      <c r="Y65" s="9"/>
      <c r="Z65" s="9"/>
      <c r="AA65" s="9"/>
      <c r="AB65" s="9"/>
    </row>
    <row r="66" spans="1:28" x14ac:dyDescent="0.2">
      <c r="A66" s="17" t="s">
        <v>17</v>
      </c>
      <c r="B66" s="9">
        <v>263.27699999999999</v>
      </c>
      <c r="C66" s="9">
        <v>146.97</v>
      </c>
      <c r="D66" s="9">
        <v>383.54399999999998</v>
      </c>
      <c r="E66" s="9">
        <f t="shared" si="24"/>
        <v>264.59699999999998</v>
      </c>
      <c r="F66" s="9">
        <v>240.53899999999999</v>
      </c>
      <c r="G66" s="9">
        <v>234.46299999999999</v>
      </c>
      <c r="H66" s="9">
        <v>471.22800000000001</v>
      </c>
      <c r="I66" s="9">
        <f t="shared" si="25"/>
        <v>315.41000000000003</v>
      </c>
      <c r="J66" s="9">
        <v>511.91500000000002</v>
      </c>
      <c r="K66" s="9">
        <v>276.791</v>
      </c>
      <c r="L66" s="9">
        <v>273.67700000000002</v>
      </c>
      <c r="M66" s="9">
        <f t="shared" si="27"/>
        <v>354.1276666666667</v>
      </c>
      <c r="N66" s="9">
        <v>430.95600000000002</v>
      </c>
      <c r="O66" s="9">
        <v>430.25299999999999</v>
      </c>
      <c r="P66" s="9"/>
      <c r="Q66" s="9">
        <f t="shared" si="28"/>
        <v>430.60450000000003</v>
      </c>
      <c r="R66" s="9">
        <v>297.54899999999998</v>
      </c>
      <c r="S66" s="9">
        <v>187.749</v>
      </c>
      <c r="T66" s="9"/>
      <c r="U66" s="9">
        <f t="shared" si="26"/>
        <v>242.649</v>
      </c>
      <c r="V66" s="21"/>
      <c r="W66" s="9"/>
      <c r="X66" s="9"/>
      <c r="Y66" s="9"/>
      <c r="Z66" s="9"/>
      <c r="AA66" s="9"/>
      <c r="AB66" s="9"/>
    </row>
    <row r="67" spans="1:28" x14ac:dyDescent="0.2">
      <c r="A67" s="17" t="s">
        <v>18</v>
      </c>
      <c r="B67" s="9">
        <v>42.392000000000003</v>
      </c>
      <c r="C67" s="9">
        <v>34.26</v>
      </c>
      <c r="D67" s="9">
        <v>73.153000000000006</v>
      </c>
      <c r="E67" s="9">
        <f t="shared" si="24"/>
        <v>49.935000000000002</v>
      </c>
      <c r="F67" s="9">
        <v>58.204999999999998</v>
      </c>
      <c r="G67" s="9">
        <v>51.756999999999998</v>
      </c>
      <c r="H67" s="9">
        <v>76.028000000000006</v>
      </c>
      <c r="I67" s="9">
        <f t="shared" si="25"/>
        <v>61.99666666666667</v>
      </c>
      <c r="J67" s="9">
        <v>68.978999999999999</v>
      </c>
      <c r="K67" s="9">
        <v>50.02</v>
      </c>
      <c r="L67" s="9">
        <v>55.994</v>
      </c>
      <c r="M67" s="9">
        <f t="shared" si="27"/>
        <v>58.330999999999996</v>
      </c>
      <c r="N67" s="9">
        <v>76.841999999999999</v>
      </c>
      <c r="O67" s="9">
        <v>100.86</v>
      </c>
      <c r="P67" s="9"/>
      <c r="Q67" s="9">
        <f t="shared" si="28"/>
        <v>88.850999999999999</v>
      </c>
      <c r="R67" s="9">
        <v>34.125</v>
      </c>
      <c r="S67" s="9">
        <v>21.654</v>
      </c>
      <c r="T67" s="9"/>
      <c r="U67" s="9">
        <f t="shared" si="26"/>
        <v>27.889499999999998</v>
      </c>
      <c r="V67" s="21"/>
      <c r="W67" s="9"/>
      <c r="X67" s="9"/>
      <c r="Y67" s="9"/>
      <c r="Z67" s="9"/>
      <c r="AA67" s="9"/>
      <c r="AB67" s="9"/>
    </row>
    <row r="68" spans="1:28" x14ac:dyDescent="0.2">
      <c r="A68" s="17" t="s">
        <v>19</v>
      </c>
      <c r="B68" s="9">
        <v>9.1470000000000002</v>
      </c>
      <c r="C68" s="9">
        <v>13.122</v>
      </c>
      <c r="D68" s="9">
        <v>10.798</v>
      </c>
      <c r="E68" s="9">
        <f>AVERAGE(B68:D68)</f>
        <v>11.022333333333334</v>
      </c>
      <c r="F68" s="9">
        <v>13.603</v>
      </c>
      <c r="G68" s="9">
        <v>12.448</v>
      </c>
      <c r="H68" s="9">
        <v>9.1649999999999991</v>
      </c>
      <c r="I68" s="9">
        <f>AVERAGE(F68:H68)</f>
        <v>11.738666666666667</v>
      </c>
      <c r="J68" s="9">
        <v>6.4459999999999997</v>
      </c>
      <c r="K68" s="9">
        <v>10.244</v>
      </c>
      <c r="L68" s="9">
        <v>11.563000000000001</v>
      </c>
      <c r="M68" s="9">
        <f>AVERAGE(J68:L68)</f>
        <v>9.4176666666666673</v>
      </c>
      <c r="N68" s="9">
        <v>10</v>
      </c>
      <c r="O68" s="9">
        <v>13.193</v>
      </c>
      <c r="P68" s="9"/>
      <c r="Q68" s="9">
        <f t="shared" si="28"/>
        <v>11.596499999999999</v>
      </c>
      <c r="R68" s="9">
        <v>6.5430000000000001</v>
      </c>
      <c r="S68" s="9">
        <v>6.5789999999999997</v>
      </c>
      <c r="T68" s="9"/>
      <c r="U68" s="9">
        <f>AVERAGE(R68:T68)</f>
        <v>6.5609999999999999</v>
      </c>
      <c r="V68" s="21"/>
      <c r="W68" s="9"/>
      <c r="X68" s="9"/>
      <c r="Y68" s="9"/>
      <c r="Z68" s="9"/>
      <c r="AA68" s="9"/>
      <c r="AB68" s="9"/>
    </row>
    <row r="69" spans="1:28" x14ac:dyDescent="0.2">
      <c r="A69" s="2"/>
      <c r="B69" s="2" t="s">
        <v>27</v>
      </c>
      <c r="C69" s="2"/>
      <c r="D69" s="2"/>
      <c r="E69" s="2">
        <f>E61+E63+E66</f>
        <v>651.86899999999991</v>
      </c>
      <c r="F69" s="2"/>
      <c r="G69" s="2"/>
      <c r="H69" s="2"/>
      <c r="I69" s="2">
        <f>I61+I63+I66</f>
        <v>637.38566666666668</v>
      </c>
      <c r="J69" s="2"/>
      <c r="K69" s="2"/>
      <c r="L69" s="2"/>
      <c r="M69" s="9">
        <f>M61+M63+M66</f>
        <v>823.79733333333331</v>
      </c>
      <c r="N69" s="2"/>
      <c r="O69" s="2"/>
      <c r="P69" s="2"/>
      <c r="Q69" s="9">
        <f>Q61+Q63+Q66</f>
        <v>1185.7</v>
      </c>
      <c r="R69" s="2"/>
      <c r="S69" s="2"/>
      <c r="T69" s="2"/>
      <c r="U69" s="2">
        <f>U61+U63+U66</f>
        <v>748.29100000000005</v>
      </c>
      <c r="V69" s="2"/>
      <c r="W69" s="2"/>
      <c r="X69" s="2"/>
      <c r="Y69" s="2"/>
      <c r="Z69" s="2"/>
      <c r="AA69" s="2"/>
      <c r="AB69" s="2"/>
    </row>
    <row r="70" spans="1:28" x14ac:dyDescent="0.2">
      <c r="A70" s="2"/>
      <c r="B70" s="2" t="s">
        <v>28</v>
      </c>
      <c r="C70" s="2"/>
      <c r="D70" s="2"/>
      <c r="E70" s="2">
        <f>E67/E69</f>
        <v>7.6602814369144734E-2</v>
      </c>
      <c r="F70" s="2"/>
      <c r="G70" s="2"/>
      <c r="H70" s="2"/>
      <c r="I70" s="2">
        <f>I67/I69</f>
        <v>9.7267117710522724E-2</v>
      </c>
      <c r="J70" s="2"/>
      <c r="K70" s="2"/>
      <c r="L70" s="2"/>
      <c r="M70" s="2">
        <f>M67/M69</f>
        <v>7.0807463971721191E-2</v>
      </c>
      <c r="N70" s="2"/>
      <c r="O70" s="2"/>
      <c r="P70" s="2"/>
      <c r="Q70" s="2">
        <f>Q67/Q69</f>
        <v>7.4935481150375308E-2</v>
      </c>
      <c r="R70" s="2"/>
      <c r="S70" s="2"/>
      <c r="T70" s="2"/>
      <c r="U70" s="2">
        <f>U67/U69</f>
        <v>3.7270928021317908E-2</v>
      </c>
      <c r="V70" s="2"/>
      <c r="W70" s="2"/>
      <c r="X70" s="2"/>
      <c r="Y70" s="2"/>
      <c r="Z70" s="2"/>
      <c r="AA70" s="2"/>
      <c r="AB70" s="2"/>
    </row>
    <row r="71" spans="1:28" x14ac:dyDescent="0.2">
      <c r="A71" s="54" t="s">
        <v>33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</row>
    <row r="72" spans="1:28" x14ac:dyDescent="0.2">
      <c r="A72" s="1" t="s">
        <v>22</v>
      </c>
      <c r="B72" s="55" t="s">
        <v>1</v>
      </c>
      <c r="C72" s="55"/>
      <c r="D72" s="55"/>
      <c r="E72" s="3"/>
      <c r="F72" s="56" t="s">
        <v>4</v>
      </c>
      <c r="G72" s="56"/>
      <c r="H72" s="56"/>
      <c r="I72" s="12"/>
      <c r="J72" s="56" t="s">
        <v>5</v>
      </c>
      <c r="K72" s="56"/>
      <c r="L72" s="56"/>
      <c r="M72" s="12"/>
      <c r="N72" s="56" t="s">
        <v>6</v>
      </c>
      <c r="O72" s="56"/>
      <c r="P72" s="56"/>
      <c r="Q72" s="12"/>
      <c r="R72" s="53" t="s">
        <v>7</v>
      </c>
      <c r="S72" s="53"/>
      <c r="T72" s="53"/>
      <c r="U72" s="13"/>
      <c r="V72" s="53" t="s">
        <v>32</v>
      </c>
      <c r="W72" s="53"/>
      <c r="X72" s="53"/>
      <c r="Y72" s="53"/>
      <c r="Z72" s="2"/>
      <c r="AA72" s="2"/>
      <c r="AB72" s="2"/>
    </row>
    <row r="73" spans="1:28" x14ac:dyDescent="0.2">
      <c r="A73" s="1"/>
      <c r="B73" s="5" t="s">
        <v>8</v>
      </c>
      <c r="C73" s="5" t="s">
        <v>9</v>
      </c>
      <c r="D73" s="5" t="s">
        <v>10</v>
      </c>
      <c r="E73" s="5"/>
      <c r="F73" s="5" t="s">
        <v>8</v>
      </c>
      <c r="G73" s="5" t="s">
        <v>9</v>
      </c>
      <c r="H73" s="5" t="s">
        <v>10</v>
      </c>
      <c r="I73" s="5"/>
      <c r="J73" s="5" t="s">
        <v>8</v>
      </c>
      <c r="K73" s="5" t="s">
        <v>9</v>
      </c>
      <c r="L73" s="5" t="s">
        <v>10</v>
      </c>
      <c r="M73" s="5"/>
      <c r="N73" s="5" t="s">
        <v>8</v>
      </c>
      <c r="O73" s="5" t="s">
        <v>9</v>
      </c>
      <c r="P73" s="5" t="s">
        <v>10</v>
      </c>
      <c r="Q73" s="5"/>
      <c r="R73" s="5" t="s">
        <v>8</v>
      </c>
      <c r="S73" s="5" t="s">
        <v>9</v>
      </c>
      <c r="T73" s="5" t="s">
        <v>10</v>
      </c>
      <c r="U73" s="5"/>
      <c r="V73" s="5" t="s">
        <v>8</v>
      </c>
      <c r="W73" s="5" t="s">
        <v>9</v>
      </c>
      <c r="X73" s="5" t="s">
        <v>10</v>
      </c>
      <c r="Y73" s="5"/>
      <c r="Z73" s="2"/>
      <c r="AA73" s="2"/>
      <c r="AB73" s="2"/>
    </row>
    <row r="74" spans="1:28" x14ac:dyDescent="0.2">
      <c r="A74" s="1" t="s">
        <v>11</v>
      </c>
      <c r="B74" s="2">
        <v>704.74300000000005</v>
      </c>
      <c r="C74" s="2"/>
      <c r="D74" s="2"/>
      <c r="E74" s="2"/>
      <c r="F74" s="2"/>
      <c r="G74" s="2"/>
      <c r="H74" s="2">
        <v>804.19100000000003</v>
      </c>
      <c r="I74" s="2"/>
      <c r="J74" s="2"/>
      <c r="K74" s="2"/>
      <c r="L74" s="2"/>
      <c r="M74" s="2"/>
      <c r="N74" s="2">
        <v>612.11599999999999</v>
      </c>
      <c r="O74" s="2"/>
      <c r="P74" s="2"/>
      <c r="Q74" s="2"/>
      <c r="R74" s="2"/>
      <c r="S74" s="2">
        <v>1294.788</v>
      </c>
      <c r="T74" s="2"/>
      <c r="U74" s="2"/>
      <c r="V74" s="2"/>
      <c r="W74" s="2">
        <v>1198.288</v>
      </c>
      <c r="X74" s="2"/>
      <c r="Y74" s="2"/>
      <c r="Z74" s="2"/>
      <c r="AA74" s="2"/>
      <c r="AB74" s="2"/>
    </row>
    <row r="75" spans="1:28" x14ac:dyDescent="0.2">
      <c r="A75" s="1" t="s">
        <v>12</v>
      </c>
      <c r="B75" s="2">
        <v>90.590999999999994</v>
      </c>
      <c r="C75" s="2"/>
      <c r="D75" s="2">
        <v>0</v>
      </c>
      <c r="E75" s="2">
        <f>AVERAGE(B75:D75)</f>
        <v>45.295499999999997</v>
      </c>
      <c r="F75" s="2">
        <v>160.18799999999999</v>
      </c>
      <c r="G75" s="2">
        <v>0</v>
      </c>
      <c r="H75" s="2">
        <v>200.48599999999999</v>
      </c>
      <c r="I75" s="2">
        <f>AVERAGE(F75:H75)</f>
        <v>120.22466666666666</v>
      </c>
      <c r="J75" s="2"/>
      <c r="K75" s="2"/>
      <c r="L75" s="2"/>
      <c r="M75" s="2"/>
      <c r="N75" s="2">
        <v>103.30200000000001</v>
      </c>
      <c r="O75" s="2"/>
      <c r="P75" s="2"/>
      <c r="Q75" s="2"/>
      <c r="R75" s="2">
        <v>212.29499999999999</v>
      </c>
      <c r="S75" s="2">
        <v>134.71799999999999</v>
      </c>
      <c r="T75" s="2"/>
      <c r="U75" s="2">
        <f t="shared" ref="U75:U81" si="29">AVERAGE(R75:S75)</f>
        <v>173.50649999999999</v>
      </c>
      <c r="V75" s="2"/>
      <c r="W75" s="2">
        <v>138.06200000000001</v>
      </c>
      <c r="X75" s="2"/>
      <c r="Y75" s="2"/>
      <c r="Z75" s="2"/>
      <c r="AA75" s="2"/>
      <c r="AB75" s="2"/>
    </row>
    <row r="76" spans="1:28" x14ac:dyDescent="0.2">
      <c r="A76" s="1" t="s">
        <v>13</v>
      </c>
      <c r="B76" s="2">
        <v>415.96699999999998</v>
      </c>
      <c r="C76" s="2"/>
      <c r="D76" s="2">
        <v>358.72300000000001</v>
      </c>
      <c r="E76" s="2">
        <f t="shared" ref="E76:E82" si="30">AVERAGE(B76:D76)</f>
        <v>387.34500000000003</v>
      </c>
      <c r="F76" s="2">
        <v>515.745</v>
      </c>
      <c r="G76" s="16">
        <v>790.66800000000001</v>
      </c>
      <c r="H76" s="2">
        <v>251.964</v>
      </c>
      <c r="I76" s="2">
        <f t="shared" ref="I76:I82" si="31">AVERAGE(F76:H76)</f>
        <v>519.45899999999995</v>
      </c>
      <c r="J76" s="2">
        <v>126.901</v>
      </c>
      <c r="K76" s="2">
        <v>223.821</v>
      </c>
      <c r="L76" s="2" t="s">
        <v>30</v>
      </c>
      <c r="M76" s="2"/>
      <c r="N76" s="2">
        <v>220.74299999999999</v>
      </c>
      <c r="O76" s="2">
        <v>386.84899999999999</v>
      </c>
      <c r="P76" s="2">
        <v>728.1</v>
      </c>
      <c r="Q76" s="2">
        <f t="shared" ref="Q76:Q81" si="32">AVERAGE(N76:P76)</f>
        <v>445.23066666666665</v>
      </c>
      <c r="R76" s="2">
        <v>300.10599999999999</v>
      </c>
      <c r="S76" s="2">
        <v>941.53099999999995</v>
      </c>
      <c r="T76" s="2"/>
      <c r="U76" s="2">
        <f t="shared" si="29"/>
        <v>620.81849999999997</v>
      </c>
      <c r="V76" s="2">
        <v>222.90799999999999</v>
      </c>
      <c r="W76" s="2">
        <v>643.99</v>
      </c>
      <c r="X76" s="2"/>
      <c r="Y76" s="2">
        <f t="shared" ref="Y76:Y80" si="33">AVERAGE(V76:W76)</f>
        <v>433.44900000000001</v>
      </c>
      <c r="Z76" s="2"/>
      <c r="AA76" s="2"/>
      <c r="AB76" s="2"/>
    </row>
    <row r="77" spans="1:28" x14ac:dyDescent="0.2">
      <c r="A77" s="1" t="s">
        <v>14</v>
      </c>
      <c r="B77" s="2">
        <v>415.96699999999998</v>
      </c>
      <c r="C77" s="2"/>
      <c r="D77" s="2">
        <v>358.45499999999998</v>
      </c>
      <c r="E77" s="2">
        <f t="shared" si="30"/>
        <v>387.21100000000001</v>
      </c>
      <c r="F77" s="2">
        <v>515.649</v>
      </c>
      <c r="G77" s="16">
        <v>790.42499999999995</v>
      </c>
      <c r="H77" s="2">
        <v>250.65799999999999</v>
      </c>
      <c r="I77" s="2">
        <f t="shared" si="31"/>
        <v>518.91066666666666</v>
      </c>
      <c r="J77" s="2">
        <v>126.738</v>
      </c>
      <c r="K77" s="2">
        <v>223.821</v>
      </c>
      <c r="L77" s="2" t="s">
        <v>30</v>
      </c>
      <c r="M77" s="2">
        <f>AVERAGE(J77:K77)</f>
        <v>175.27949999999998</v>
      </c>
      <c r="N77" s="2">
        <v>220.74</v>
      </c>
      <c r="O77" s="2">
        <v>386.84199999999998</v>
      </c>
      <c r="P77" s="2">
        <v>727.24099999999999</v>
      </c>
      <c r="Q77" s="2">
        <f t="shared" si="32"/>
        <v>444.94099999999997</v>
      </c>
      <c r="R77" s="2">
        <v>300.16000000000003</v>
      </c>
      <c r="S77" s="2">
        <v>940.79499999999996</v>
      </c>
      <c r="T77" s="2"/>
      <c r="U77" s="2">
        <f t="shared" si="29"/>
        <v>620.47749999999996</v>
      </c>
      <c r="V77" s="2">
        <v>222.786</v>
      </c>
      <c r="W77" s="2">
        <v>643.17399999999998</v>
      </c>
      <c r="X77" s="2"/>
      <c r="Y77" s="2">
        <f t="shared" si="33"/>
        <v>432.98</v>
      </c>
      <c r="Z77" s="2"/>
      <c r="AA77" s="2"/>
      <c r="AB77" s="2"/>
    </row>
    <row r="78" spans="1:28" x14ac:dyDescent="0.2">
      <c r="A78" s="1" t="s">
        <v>15</v>
      </c>
      <c r="B78" s="2">
        <v>5.0999999999999997E-2</v>
      </c>
      <c r="C78" s="2"/>
      <c r="D78" s="2">
        <v>2.21</v>
      </c>
      <c r="E78" s="2">
        <f t="shared" si="30"/>
        <v>1.1305000000000001</v>
      </c>
      <c r="F78" s="2">
        <v>1.1040000000000001</v>
      </c>
      <c r="G78" s="2">
        <v>1.4179999999999999</v>
      </c>
      <c r="H78" s="2">
        <v>5.6079999999999997</v>
      </c>
      <c r="I78" s="2">
        <f t="shared" si="31"/>
        <v>2.7099999999999995</v>
      </c>
      <c r="J78" s="2">
        <v>2.9009999999999998</v>
      </c>
      <c r="K78" s="2">
        <v>3.7999999999999999E-2</v>
      </c>
      <c r="L78" s="2" t="s">
        <v>30</v>
      </c>
      <c r="M78" s="2"/>
      <c r="N78" s="2">
        <v>0.28699999999999998</v>
      </c>
      <c r="O78" s="2">
        <v>0.33600000000000002</v>
      </c>
      <c r="P78" s="2">
        <v>2.7829999999999999</v>
      </c>
      <c r="Q78" s="2">
        <f t="shared" si="32"/>
        <v>1.1353333333333333</v>
      </c>
      <c r="R78" s="2">
        <v>0.11600000000000001</v>
      </c>
      <c r="S78" s="2">
        <v>37.22</v>
      </c>
      <c r="T78" s="2"/>
      <c r="U78" s="2">
        <f t="shared" si="29"/>
        <v>18.667999999999999</v>
      </c>
      <c r="V78" s="2">
        <v>1.889</v>
      </c>
      <c r="W78" s="2">
        <v>2.8849999999999998</v>
      </c>
      <c r="X78" s="2"/>
      <c r="Y78" s="2">
        <f t="shared" si="33"/>
        <v>2.387</v>
      </c>
      <c r="Z78" s="2"/>
      <c r="AA78" s="2"/>
      <c r="AB78" s="2"/>
    </row>
    <row r="79" spans="1:28" x14ac:dyDescent="0.2">
      <c r="A79" s="1" t="s">
        <v>16</v>
      </c>
      <c r="B79" s="2">
        <v>107.48399999999999</v>
      </c>
      <c r="C79" s="2"/>
      <c r="D79" s="2">
        <v>111.5</v>
      </c>
      <c r="E79" s="2">
        <f t="shared" si="30"/>
        <v>109.49199999999999</v>
      </c>
      <c r="F79" s="2">
        <v>596.41099999999994</v>
      </c>
      <c r="G79" s="2">
        <v>663.94799999999998</v>
      </c>
      <c r="H79" s="2">
        <v>502.90300000000002</v>
      </c>
      <c r="I79" s="2">
        <f t="shared" si="31"/>
        <v>587.75400000000002</v>
      </c>
      <c r="J79" s="2">
        <v>309.82400000000001</v>
      </c>
      <c r="K79" s="2">
        <v>240.85599999999999</v>
      </c>
      <c r="L79" s="2">
        <v>360.14600000000002</v>
      </c>
      <c r="M79" s="2">
        <f t="shared" ref="M79:M81" si="34">AVERAGE(J79:L79)</f>
        <v>303.60866666666669</v>
      </c>
      <c r="N79" s="2">
        <v>546.76499999999999</v>
      </c>
      <c r="O79" s="2">
        <v>453.62599999999998</v>
      </c>
      <c r="P79" s="2">
        <v>534.02599999999995</v>
      </c>
      <c r="Q79" s="2">
        <f t="shared" si="32"/>
        <v>511.47233333333332</v>
      </c>
      <c r="R79" s="2">
        <v>474.29199999999997</v>
      </c>
      <c r="S79" s="2">
        <v>420.60500000000002</v>
      </c>
      <c r="T79" s="2"/>
      <c r="U79" s="2">
        <f t="shared" si="29"/>
        <v>447.44849999999997</v>
      </c>
      <c r="V79" s="2">
        <v>274.16800000000001</v>
      </c>
      <c r="W79" s="2">
        <v>279.47699999999998</v>
      </c>
      <c r="X79" s="2"/>
      <c r="Y79" s="2">
        <f t="shared" si="33"/>
        <v>276.82249999999999</v>
      </c>
      <c r="Z79" s="2"/>
      <c r="AA79" s="2"/>
      <c r="AB79" s="2"/>
    </row>
    <row r="80" spans="1:28" x14ac:dyDescent="0.2">
      <c r="A80" s="1" t="s">
        <v>17</v>
      </c>
      <c r="B80" s="2">
        <v>105.89400000000001</v>
      </c>
      <c r="C80" s="2"/>
      <c r="D80" s="2">
        <v>109.312</v>
      </c>
      <c r="E80" s="2">
        <f t="shared" si="30"/>
        <v>107.60300000000001</v>
      </c>
      <c r="F80" s="2">
        <v>592.572</v>
      </c>
      <c r="G80" s="2">
        <v>663.471</v>
      </c>
      <c r="H80" s="2">
        <v>494.87900000000002</v>
      </c>
      <c r="I80" s="2">
        <f t="shared" si="31"/>
        <v>583.64066666666668</v>
      </c>
      <c r="J80" s="2">
        <v>298.54700000000003</v>
      </c>
      <c r="K80" s="2">
        <v>234.91</v>
      </c>
      <c r="L80" s="2">
        <v>353.04700000000003</v>
      </c>
      <c r="M80" s="2">
        <f t="shared" si="34"/>
        <v>295.50133333333332</v>
      </c>
      <c r="N80" s="2">
        <v>540.48400000000004</v>
      </c>
      <c r="O80" s="2">
        <v>451.41500000000002</v>
      </c>
      <c r="P80" s="2">
        <v>527.01599999999996</v>
      </c>
      <c r="Q80" s="2">
        <f t="shared" si="32"/>
        <v>506.30500000000001</v>
      </c>
      <c r="R80" s="2">
        <v>468.18</v>
      </c>
      <c r="S80" s="2">
        <v>410.52300000000002</v>
      </c>
      <c r="T80" s="2"/>
      <c r="U80" s="2">
        <f t="shared" si="29"/>
        <v>439.35149999999999</v>
      </c>
      <c r="V80" s="2">
        <v>272.34899999999999</v>
      </c>
      <c r="W80" s="2">
        <v>277.55700000000002</v>
      </c>
      <c r="X80" s="2"/>
      <c r="Y80" s="2">
        <f t="shared" si="33"/>
        <v>274.95299999999997</v>
      </c>
      <c r="Z80" s="2"/>
      <c r="AA80" s="2"/>
      <c r="AB80" s="2"/>
    </row>
    <row r="81" spans="1:28" x14ac:dyDescent="0.2">
      <c r="A81" s="1" t="s">
        <v>18</v>
      </c>
      <c r="B81" s="2">
        <v>18.414999999999999</v>
      </c>
      <c r="C81" s="2"/>
      <c r="D81" s="2">
        <v>21.981999999999999</v>
      </c>
      <c r="E81" s="2">
        <f t="shared" si="30"/>
        <v>20.198499999999999</v>
      </c>
      <c r="F81" s="2">
        <v>67.561000000000007</v>
      </c>
      <c r="G81" s="2">
        <v>68.012</v>
      </c>
      <c r="H81" s="2">
        <v>89.475999999999999</v>
      </c>
      <c r="I81" s="2">
        <f t="shared" si="31"/>
        <v>75.016333333333336</v>
      </c>
      <c r="J81" s="2">
        <v>82.831000000000003</v>
      </c>
      <c r="K81" s="2">
        <v>53.186</v>
      </c>
      <c r="L81" s="2">
        <v>71.155000000000001</v>
      </c>
      <c r="M81" s="2">
        <f t="shared" si="34"/>
        <v>69.057333333333332</v>
      </c>
      <c r="N81" s="2">
        <v>82.644999999999996</v>
      </c>
      <c r="O81" s="2">
        <v>44.728999999999999</v>
      </c>
      <c r="P81" s="2">
        <v>86.247</v>
      </c>
      <c r="Q81" s="2">
        <f t="shared" si="32"/>
        <v>71.206999999999994</v>
      </c>
      <c r="R81" s="2">
        <v>75.900000000000006</v>
      </c>
      <c r="S81" s="2">
        <v>91.537999999999997</v>
      </c>
      <c r="T81" s="2"/>
      <c r="U81" s="2">
        <f t="shared" si="29"/>
        <v>83.718999999999994</v>
      </c>
      <c r="V81" s="2">
        <v>31.524000000000001</v>
      </c>
      <c r="W81" s="2">
        <v>32.701000000000001</v>
      </c>
      <c r="X81" s="2"/>
      <c r="Y81" s="2">
        <f>AVERAGE(V81:W81)</f>
        <v>32.112499999999997</v>
      </c>
      <c r="Z81" s="2"/>
      <c r="AA81" s="2"/>
      <c r="AB81" s="2"/>
    </row>
    <row r="82" spans="1:28" x14ac:dyDescent="0.2">
      <c r="A82" s="1" t="s">
        <v>19</v>
      </c>
      <c r="B82" s="2">
        <v>9.8650000000000002</v>
      </c>
      <c r="C82" s="2"/>
      <c r="D82" s="2">
        <v>11.37</v>
      </c>
      <c r="E82" s="2">
        <f t="shared" si="30"/>
        <v>10.6175</v>
      </c>
      <c r="F82" s="2">
        <v>6.5039999999999996</v>
      </c>
      <c r="G82" s="2">
        <v>5.8529999999999998</v>
      </c>
      <c r="H82" s="2">
        <v>10.249000000000001</v>
      </c>
      <c r="I82" s="2">
        <f t="shared" si="31"/>
        <v>7.5353333333333339</v>
      </c>
      <c r="J82" s="2">
        <v>15.506</v>
      </c>
      <c r="K82" s="2">
        <v>12.757</v>
      </c>
      <c r="L82" s="2">
        <v>11.395</v>
      </c>
      <c r="M82" s="2">
        <f>AVERAGE(J82:L82)</f>
        <v>13.219333333333333</v>
      </c>
      <c r="N82" s="2">
        <v>8.6940000000000008</v>
      </c>
      <c r="O82" s="2">
        <v>5.6589999999999998</v>
      </c>
      <c r="P82" s="2">
        <v>9.2940000000000005</v>
      </c>
      <c r="Q82" s="2">
        <f>AVERAGE(N82:P82)</f>
        <v>7.8823333333333343</v>
      </c>
      <c r="R82" s="2">
        <v>9.2089999999999996</v>
      </c>
      <c r="S82" s="2">
        <v>12.57</v>
      </c>
      <c r="T82" s="2"/>
      <c r="U82" s="2">
        <f>AVERAGE(R82:S82)</f>
        <v>10.8895</v>
      </c>
      <c r="V82" s="2">
        <v>6.6029999999999998</v>
      </c>
      <c r="W82" s="2">
        <v>6.7190000000000003</v>
      </c>
      <c r="X82" s="2"/>
      <c r="Y82" s="2">
        <f>AVERAGE(V82:W82)</f>
        <v>6.6609999999999996</v>
      </c>
      <c r="Z82" s="2"/>
      <c r="AA82" s="2"/>
      <c r="AB82" s="2"/>
    </row>
    <row r="83" spans="1:28" x14ac:dyDescent="0.2">
      <c r="A83" s="2"/>
      <c r="B83" s="2" t="s">
        <v>27</v>
      </c>
      <c r="C83" s="2"/>
      <c r="D83" s="2"/>
      <c r="E83" s="2">
        <f>E75+E77+E80</f>
        <v>540.10950000000003</v>
      </c>
      <c r="F83" s="2"/>
      <c r="G83" s="2"/>
      <c r="H83" s="2"/>
      <c r="I83" s="2">
        <f>I75+I77+I80</f>
        <v>1222.7759999999998</v>
      </c>
      <c r="J83" s="2"/>
      <c r="K83" s="2"/>
      <c r="L83" s="2"/>
      <c r="M83" s="2">
        <f>M77+M80</f>
        <v>470.78083333333331</v>
      </c>
      <c r="N83" s="2"/>
      <c r="O83" s="2"/>
      <c r="P83" s="2"/>
      <c r="Q83" s="2">
        <f>Q77+Q80</f>
        <v>951.24599999999998</v>
      </c>
      <c r="R83" s="2"/>
      <c r="S83" s="2"/>
      <c r="T83" s="2"/>
      <c r="U83" s="2">
        <f>U77+U80</f>
        <v>1059.829</v>
      </c>
      <c r="V83" s="2"/>
      <c r="W83" s="2"/>
      <c r="X83" s="2"/>
      <c r="Y83" s="2">
        <f>Y77+Y80</f>
        <v>707.93299999999999</v>
      </c>
      <c r="Z83" s="2"/>
      <c r="AA83" s="2"/>
      <c r="AB83" s="2"/>
    </row>
    <row r="84" spans="1:28" x14ac:dyDescent="0.2">
      <c r="A84" s="2"/>
      <c r="B84" s="2" t="s">
        <v>28</v>
      </c>
      <c r="C84" s="2"/>
      <c r="D84" s="2"/>
      <c r="E84" s="2">
        <f>E81/E83</f>
        <v>3.7397046339677414E-2</v>
      </c>
      <c r="F84" s="2"/>
      <c r="G84" s="2"/>
      <c r="H84" s="2"/>
      <c r="I84" s="2">
        <f>I81/I83</f>
        <v>6.1349203233734835E-2</v>
      </c>
      <c r="J84" s="2"/>
      <c r="K84" s="2"/>
      <c r="L84" s="2"/>
      <c r="M84" s="2">
        <f>M81/M83</f>
        <v>0.14668679870498835</v>
      </c>
      <c r="N84" s="2"/>
      <c r="O84" s="2"/>
      <c r="P84" s="2"/>
      <c r="Q84" s="2">
        <f>Q81/Q83</f>
        <v>7.4856556558450707E-2</v>
      </c>
      <c r="R84" s="2"/>
      <c r="S84" s="2"/>
      <c r="T84" s="2"/>
      <c r="U84" s="2">
        <f>U81/U83</f>
        <v>7.8992931878633252E-2</v>
      </c>
      <c r="V84" s="2"/>
      <c r="W84" s="2"/>
      <c r="X84" s="2"/>
      <c r="Y84" s="2">
        <f>Y81/Y83</f>
        <v>4.5360931048559677E-2</v>
      </c>
      <c r="Z84" s="2"/>
      <c r="AA84" s="2"/>
      <c r="AB84" s="2"/>
    </row>
    <row r="85" spans="1:28" x14ac:dyDescent="0.2">
      <c r="A85" s="54" t="s">
        <v>34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</row>
    <row r="86" spans="1:28" x14ac:dyDescent="0.2">
      <c r="A86" s="1" t="s">
        <v>22</v>
      </c>
      <c r="B86" s="55" t="s">
        <v>1</v>
      </c>
      <c r="C86" s="55"/>
      <c r="D86" s="55"/>
      <c r="E86" s="13"/>
      <c r="F86" s="56" t="s">
        <v>4</v>
      </c>
      <c r="G86" s="56"/>
      <c r="H86" s="56"/>
      <c r="I86" s="12"/>
      <c r="J86" s="56" t="s">
        <v>5</v>
      </c>
      <c r="K86" s="56"/>
      <c r="L86" s="56"/>
      <c r="M86" s="14"/>
      <c r="N86" s="56" t="s">
        <v>35</v>
      </c>
      <c r="O86" s="56"/>
      <c r="P86" s="56"/>
      <c r="Q86" s="14"/>
      <c r="R86" s="53" t="s">
        <v>36</v>
      </c>
      <c r="S86" s="53"/>
      <c r="T86" s="53"/>
      <c r="U86" s="53" t="s">
        <v>7</v>
      </c>
      <c r="V86" s="53"/>
      <c r="W86" s="53"/>
      <c r="X86" s="13"/>
      <c r="Y86" s="53" t="s">
        <v>32</v>
      </c>
      <c r="Z86" s="53"/>
      <c r="AA86" s="53"/>
      <c r="AB86" s="14"/>
    </row>
    <row r="87" spans="1:28" x14ac:dyDescent="0.2">
      <c r="A87" s="1"/>
      <c r="B87" s="5" t="s">
        <v>8</v>
      </c>
      <c r="C87" s="5" t="s">
        <v>9</v>
      </c>
      <c r="D87" s="5" t="s">
        <v>10</v>
      </c>
      <c r="E87" s="5"/>
      <c r="F87" s="5" t="s">
        <v>8</v>
      </c>
      <c r="G87" s="5" t="s">
        <v>9</v>
      </c>
      <c r="H87" s="5" t="s">
        <v>10</v>
      </c>
      <c r="I87" s="5"/>
      <c r="J87" s="5" t="s">
        <v>8</v>
      </c>
      <c r="K87" s="5" t="s">
        <v>9</v>
      </c>
      <c r="L87" s="5" t="s">
        <v>10</v>
      </c>
      <c r="M87" s="5"/>
      <c r="N87" s="5" t="s">
        <v>8</v>
      </c>
      <c r="O87" s="5" t="s">
        <v>9</v>
      </c>
      <c r="P87" s="5" t="s">
        <v>10</v>
      </c>
      <c r="Q87" s="2"/>
      <c r="R87" s="5" t="s">
        <v>8</v>
      </c>
      <c r="S87" s="5" t="s">
        <v>9</v>
      </c>
      <c r="T87" s="5" t="s">
        <v>10</v>
      </c>
      <c r="U87" s="5"/>
      <c r="V87" s="5" t="s">
        <v>8</v>
      </c>
      <c r="W87" s="5" t="s">
        <v>9</v>
      </c>
      <c r="X87" s="5" t="s">
        <v>10</v>
      </c>
      <c r="Y87" s="5"/>
      <c r="Z87" s="5" t="s">
        <v>8</v>
      </c>
      <c r="AA87" s="5" t="s">
        <v>9</v>
      </c>
      <c r="AB87" s="5" t="s">
        <v>10</v>
      </c>
    </row>
    <row r="88" spans="1:28" x14ac:dyDescent="0.2">
      <c r="A88" s="1" t="s">
        <v>11</v>
      </c>
      <c r="B88" s="2"/>
      <c r="C88" s="2"/>
      <c r="D88" s="2"/>
      <c r="E88" s="2"/>
      <c r="F88" s="2"/>
      <c r="G88" s="2"/>
      <c r="H88" s="2">
        <v>676.88900000000001</v>
      </c>
      <c r="I88" s="2"/>
      <c r="J88" s="2"/>
      <c r="K88" s="2"/>
      <c r="L88" s="2"/>
      <c r="M88" s="2"/>
      <c r="N88" s="2"/>
      <c r="O88" s="2"/>
      <c r="P88" s="2">
        <v>553.38099999999997</v>
      </c>
      <c r="Q88" s="2"/>
      <c r="R88" s="2">
        <v>577.08500000000004</v>
      </c>
      <c r="S88" s="2"/>
      <c r="T88" s="2"/>
      <c r="U88" s="2"/>
      <c r="V88" s="2"/>
      <c r="W88" s="2">
        <v>1176.1690000000001</v>
      </c>
      <c r="X88" s="2"/>
      <c r="Y88" s="2"/>
      <c r="Z88" s="2"/>
      <c r="AA88" s="2">
        <v>1204.337</v>
      </c>
      <c r="AB88" s="2"/>
    </row>
    <row r="89" spans="1:28" x14ac:dyDescent="0.2">
      <c r="A89" s="17" t="s">
        <v>12</v>
      </c>
      <c r="B89" s="9"/>
      <c r="C89" s="9"/>
      <c r="D89" s="9"/>
      <c r="E89" s="9"/>
      <c r="F89" s="9">
        <v>0</v>
      </c>
      <c r="G89" s="9">
        <v>0</v>
      </c>
      <c r="H89" s="9">
        <v>197.11699999999999</v>
      </c>
      <c r="I89" s="9">
        <f xml:space="preserve"> AVERAGE(F89:H89)</f>
        <v>65.705666666666659</v>
      </c>
      <c r="J89" s="9"/>
      <c r="K89" s="9"/>
      <c r="L89" s="9"/>
      <c r="M89" s="9"/>
      <c r="N89" s="9"/>
      <c r="O89" s="9"/>
      <c r="P89" s="9"/>
      <c r="Q89" s="9"/>
      <c r="R89" s="9"/>
      <c r="S89" s="9"/>
      <c r="T89" s="9">
        <v>140.464</v>
      </c>
      <c r="U89" s="9"/>
      <c r="V89" s="9">
        <v>0</v>
      </c>
      <c r="W89" s="9">
        <v>280.78899999999999</v>
      </c>
      <c r="X89" s="9"/>
      <c r="Y89" s="9">
        <f xml:space="preserve"> AVERAGE(V89:W89)</f>
        <v>140.39449999999999</v>
      </c>
      <c r="Z89" s="9">
        <v>0</v>
      </c>
      <c r="AA89" s="9">
        <v>440.28500000000003</v>
      </c>
      <c r="AB89" s="9">
        <v>0</v>
      </c>
    </row>
    <row r="90" spans="1:28" x14ac:dyDescent="0.2">
      <c r="A90" s="17" t="s">
        <v>13</v>
      </c>
      <c r="B90" s="9"/>
      <c r="C90" s="9">
        <v>606.36699999999996</v>
      </c>
      <c r="D90" s="9">
        <v>218.29900000000001</v>
      </c>
      <c r="E90" s="9">
        <f xml:space="preserve"> AVERAGE(C90:D90)</f>
        <v>412.33299999999997</v>
      </c>
      <c r="F90" s="9" t="s">
        <v>30</v>
      </c>
      <c r="G90" s="9">
        <v>1102.3219999999999</v>
      </c>
      <c r="H90" s="9">
        <v>303.947</v>
      </c>
      <c r="I90" s="9">
        <f xml:space="preserve"> AVERAGE(G90:H90)</f>
        <v>703.13449999999989</v>
      </c>
      <c r="J90" s="9"/>
      <c r="K90" s="9"/>
      <c r="L90" s="9"/>
      <c r="M90" s="9"/>
      <c r="N90" s="9">
        <v>266.851</v>
      </c>
      <c r="O90" s="9">
        <v>319.30799999999999</v>
      </c>
      <c r="P90" s="9">
        <v>443.12200000000001</v>
      </c>
      <c r="Q90" s="9">
        <f xml:space="preserve"> AVERAGE(N90:P90)</f>
        <v>343.09366666666665</v>
      </c>
      <c r="R90" s="9">
        <v>265.23700000000002</v>
      </c>
      <c r="S90" s="9">
        <v>136.709</v>
      </c>
      <c r="T90" s="9">
        <v>475.19900000000001</v>
      </c>
      <c r="U90" s="9">
        <f xml:space="preserve"> AVERAGE(R90:T90)</f>
        <v>292.38166666666666</v>
      </c>
      <c r="V90" s="9">
        <v>414.39</v>
      </c>
      <c r="W90" s="9">
        <v>683.15800000000002</v>
      </c>
      <c r="X90" s="9"/>
      <c r="Y90" s="9">
        <f xml:space="preserve"> AVERAGE(V90:W90)</f>
        <v>548.774</v>
      </c>
      <c r="Z90" s="9">
        <v>307.983</v>
      </c>
      <c r="AA90" s="9">
        <v>397.56900000000002</v>
      </c>
      <c r="AB90" s="9">
        <v>162.08000000000001</v>
      </c>
    </row>
    <row r="91" spans="1:28" x14ac:dyDescent="0.2">
      <c r="A91" s="17" t="s">
        <v>14</v>
      </c>
      <c r="B91" s="9"/>
      <c r="C91" s="9">
        <v>606.36199999999997</v>
      </c>
      <c r="D91" s="9">
        <v>218.298</v>
      </c>
      <c r="E91" s="9">
        <f t="shared" ref="E91:E95" si="35" xml:space="preserve"> AVERAGE(C91:D91)</f>
        <v>412.33</v>
      </c>
      <c r="F91" s="9" t="s">
        <v>30</v>
      </c>
      <c r="G91" s="9">
        <v>1102.002</v>
      </c>
      <c r="H91" s="9">
        <v>303.84699999999998</v>
      </c>
      <c r="I91" s="9">
        <f t="shared" ref="I91:I92" si="36" xml:space="preserve"> AVERAGE(G91:H91)</f>
        <v>702.92449999999997</v>
      </c>
      <c r="J91" s="9"/>
      <c r="K91" s="9"/>
      <c r="L91" s="9"/>
      <c r="M91" s="9"/>
      <c r="N91" s="9">
        <v>266.642</v>
      </c>
      <c r="O91" s="9">
        <v>319.30799999999999</v>
      </c>
      <c r="P91" s="9">
        <v>443.11700000000002</v>
      </c>
      <c r="Q91" s="9">
        <f xml:space="preserve"> AVERAGE(N91:P91)</f>
        <v>343.02233333333334</v>
      </c>
      <c r="R91" s="9">
        <v>265.23700000000002</v>
      </c>
      <c r="S91" s="9">
        <v>136.70400000000001</v>
      </c>
      <c r="T91" s="9">
        <v>474.89600000000002</v>
      </c>
      <c r="U91" s="9">
        <f t="shared" ref="U91:U96" si="37" xml:space="preserve"> AVERAGE(R91:T91)</f>
        <v>292.279</v>
      </c>
      <c r="V91" s="9">
        <v>413.875</v>
      </c>
      <c r="W91" s="9">
        <v>682.87199999999996</v>
      </c>
      <c r="X91" s="9"/>
      <c r="Y91" s="9">
        <f t="shared" ref="Y91:Y96" si="38" xml:space="preserve"> AVERAGE(V91:W91)</f>
        <v>548.37349999999992</v>
      </c>
      <c r="Z91" s="9">
        <v>307.98099999999999</v>
      </c>
      <c r="AA91" s="9">
        <v>397.14800000000002</v>
      </c>
      <c r="AB91" s="9">
        <v>161.83600000000001</v>
      </c>
    </row>
    <row r="92" spans="1:28" x14ac:dyDescent="0.2">
      <c r="A92" s="17" t="s">
        <v>15</v>
      </c>
      <c r="B92" s="9"/>
      <c r="C92" s="9">
        <v>0.248</v>
      </c>
      <c r="D92" s="9">
        <v>0.159</v>
      </c>
      <c r="E92" s="9">
        <f t="shared" si="35"/>
        <v>0.20350000000000001</v>
      </c>
      <c r="F92" s="9" t="s">
        <v>30</v>
      </c>
      <c r="G92" s="9">
        <v>1.381</v>
      </c>
      <c r="H92" s="9">
        <v>1.4750000000000001</v>
      </c>
      <c r="I92" s="9">
        <f t="shared" si="36"/>
        <v>1.4279999999999999</v>
      </c>
      <c r="J92" s="9"/>
      <c r="K92" s="9"/>
      <c r="L92" s="9"/>
      <c r="M92" s="9"/>
      <c r="N92" s="9">
        <v>2.2690000000000001</v>
      </c>
      <c r="O92" s="9">
        <v>6.4000000000000001E-2</v>
      </c>
      <c r="P92" s="9">
        <v>0.27</v>
      </c>
      <c r="Q92" s="9">
        <f t="shared" ref="Q92:Q96" si="39" xml:space="preserve"> AVERAGE(N92:P92)</f>
        <v>0.8676666666666667</v>
      </c>
      <c r="R92" s="9">
        <v>6.3E-2</v>
      </c>
      <c r="S92" s="9">
        <v>0.46600000000000003</v>
      </c>
      <c r="T92" s="9">
        <v>2.0489999999999999</v>
      </c>
      <c r="U92" s="9">
        <f t="shared" si="37"/>
        <v>0.85933333333333328</v>
      </c>
      <c r="V92" s="9">
        <v>2.8559999999999999</v>
      </c>
      <c r="W92" s="9">
        <v>1.659</v>
      </c>
      <c r="X92" s="9"/>
      <c r="Y92" s="9">
        <f t="shared" si="38"/>
        <v>2.2574999999999998</v>
      </c>
      <c r="Z92" s="9">
        <v>0.22600000000000001</v>
      </c>
      <c r="AA92" s="9">
        <v>2.6360000000000001</v>
      </c>
      <c r="AB92" s="9">
        <v>3.145</v>
      </c>
    </row>
    <row r="93" spans="1:28" x14ac:dyDescent="0.2">
      <c r="A93" s="17" t="s">
        <v>16</v>
      </c>
      <c r="B93" s="9"/>
      <c r="C93" s="9">
        <v>244.357</v>
      </c>
      <c r="D93" s="9">
        <v>250.88</v>
      </c>
      <c r="E93" s="9">
        <f t="shared" si="35"/>
        <v>247.61849999999998</v>
      </c>
      <c r="F93" s="9">
        <v>147.32</v>
      </c>
      <c r="G93" s="9">
        <v>630.82100000000003</v>
      </c>
      <c r="H93" s="9">
        <v>403.93599999999998</v>
      </c>
      <c r="I93" s="9">
        <f xml:space="preserve"> AVERAGE(F93:H93)</f>
        <v>394.02566666666667</v>
      </c>
      <c r="J93" s="9"/>
      <c r="K93" s="9"/>
      <c r="L93" s="9"/>
      <c r="M93" s="9"/>
      <c r="N93" s="9">
        <v>307.02199999999999</v>
      </c>
      <c r="O93" s="9">
        <v>81.545000000000002</v>
      </c>
      <c r="P93" s="9">
        <v>299.98099999999999</v>
      </c>
      <c r="Q93" s="9">
        <f t="shared" si="39"/>
        <v>229.51599999999999</v>
      </c>
      <c r="R93" s="9">
        <v>315.33999999999997</v>
      </c>
      <c r="S93" s="9">
        <v>239.87</v>
      </c>
      <c r="T93" s="9">
        <v>376.40199999999999</v>
      </c>
      <c r="U93" s="9">
        <f t="shared" si="37"/>
        <v>310.53733333333338</v>
      </c>
      <c r="V93" s="9">
        <v>504.52300000000002</v>
      </c>
      <c r="W93" s="9">
        <v>400.11200000000002</v>
      </c>
      <c r="X93" s="9"/>
      <c r="Y93" s="9">
        <f t="shared" si="38"/>
        <v>452.3175</v>
      </c>
      <c r="Z93" s="9">
        <v>334.91500000000002</v>
      </c>
      <c r="AA93" s="9">
        <v>347.73099999999999</v>
      </c>
      <c r="AB93" s="9">
        <v>471.214</v>
      </c>
    </row>
    <row r="94" spans="1:28" x14ac:dyDescent="0.2">
      <c r="A94" s="17" t="s">
        <v>17</v>
      </c>
      <c r="B94" s="9"/>
      <c r="C94" s="9">
        <v>242.90299999999999</v>
      </c>
      <c r="D94" s="9">
        <v>242.41200000000001</v>
      </c>
      <c r="E94" s="9">
        <f t="shared" si="35"/>
        <v>242.6575</v>
      </c>
      <c r="F94" s="9">
        <v>142.643</v>
      </c>
      <c r="G94" s="9">
        <v>626.76099999999997</v>
      </c>
      <c r="H94" s="9">
        <v>393.08600000000001</v>
      </c>
      <c r="I94" s="9">
        <f t="shared" ref="I94:I96" si="40" xml:space="preserve"> AVERAGE(F94:H94)</f>
        <v>387.49666666666667</v>
      </c>
      <c r="J94" s="9"/>
      <c r="K94" s="9"/>
      <c r="L94" s="9"/>
      <c r="M94" s="9"/>
      <c r="N94" s="9">
        <v>303.93099999999998</v>
      </c>
      <c r="O94" s="9">
        <v>80.87</v>
      </c>
      <c r="P94" s="9">
        <v>294.52199999999999</v>
      </c>
      <c r="Q94" s="9">
        <f t="shared" si="39"/>
        <v>226.441</v>
      </c>
      <c r="R94" s="9">
        <v>310.57100000000003</v>
      </c>
      <c r="S94" s="9">
        <v>238.43799999999999</v>
      </c>
      <c r="T94" s="9">
        <v>370.154</v>
      </c>
      <c r="U94" s="9">
        <f t="shared" si="37"/>
        <v>306.38766666666669</v>
      </c>
      <c r="V94" s="9">
        <v>499.94299999999998</v>
      </c>
      <c r="W94" s="9">
        <v>393.64600000000002</v>
      </c>
      <c r="X94" s="9"/>
      <c r="Y94" s="9">
        <f t="shared" si="38"/>
        <v>446.79449999999997</v>
      </c>
      <c r="Z94" s="9">
        <v>331.99599999999998</v>
      </c>
      <c r="AA94" s="9">
        <v>345.57400000000001</v>
      </c>
      <c r="AB94" s="9">
        <v>468.37700000000001</v>
      </c>
    </row>
    <row r="95" spans="1:28" x14ac:dyDescent="0.2">
      <c r="A95" s="17" t="s">
        <v>18</v>
      </c>
      <c r="B95" s="9"/>
      <c r="C95" s="9">
        <v>26.62</v>
      </c>
      <c r="D95" s="9">
        <v>64.63</v>
      </c>
      <c r="E95" s="9">
        <f t="shared" si="35"/>
        <v>45.625</v>
      </c>
      <c r="F95" s="9">
        <v>36.799999999999997</v>
      </c>
      <c r="G95" s="9">
        <v>71.456000000000003</v>
      </c>
      <c r="H95" s="9">
        <v>92.995999999999995</v>
      </c>
      <c r="I95" s="9">
        <f t="shared" si="40"/>
        <v>67.084000000000003</v>
      </c>
      <c r="J95" s="9"/>
      <c r="K95" s="9"/>
      <c r="L95" s="9"/>
      <c r="M95" s="9"/>
      <c r="N95" s="9">
        <v>43.456000000000003</v>
      </c>
      <c r="O95" s="9">
        <v>10.47</v>
      </c>
      <c r="P95" s="9">
        <v>56.969000000000001</v>
      </c>
      <c r="Q95" s="9">
        <f t="shared" si="39"/>
        <v>36.965000000000003</v>
      </c>
      <c r="R95" s="9">
        <v>54.631</v>
      </c>
      <c r="S95" s="9">
        <v>26.175000000000001</v>
      </c>
      <c r="T95" s="9">
        <v>38.295000000000002</v>
      </c>
      <c r="U95" s="9">
        <f t="shared" si="37"/>
        <v>39.700333333333333</v>
      </c>
      <c r="V95" s="9">
        <v>67.831000000000003</v>
      </c>
      <c r="W95" s="9">
        <v>71.64</v>
      </c>
      <c r="X95" s="9"/>
      <c r="Y95" s="9">
        <f t="shared" si="38"/>
        <v>69.735500000000002</v>
      </c>
      <c r="Z95" s="9">
        <v>44.128</v>
      </c>
      <c r="AA95" s="9">
        <v>38.665999999999997</v>
      </c>
      <c r="AB95" s="9">
        <v>51.634</v>
      </c>
    </row>
    <row r="96" spans="1:28" x14ac:dyDescent="0.2">
      <c r="A96" s="1" t="s">
        <v>19</v>
      </c>
      <c r="B96" s="2"/>
      <c r="C96" s="2">
        <v>6.2539999999999996</v>
      </c>
      <c r="D96" s="2">
        <v>14.928000000000001</v>
      </c>
      <c r="E96" s="2">
        <f xml:space="preserve"> AVERAGE(C96:D96)</f>
        <v>10.591000000000001</v>
      </c>
      <c r="F96" s="2">
        <v>14.476000000000001</v>
      </c>
      <c r="G96" s="2">
        <v>6.5039999999999996</v>
      </c>
      <c r="H96" s="2">
        <v>13.31</v>
      </c>
      <c r="I96" s="2">
        <f t="shared" si="40"/>
        <v>11.43</v>
      </c>
      <c r="J96" s="2"/>
      <c r="K96" s="2"/>
      <c r="L96" s="2"/>
      <c r="M96" s="2"/>
      <c r="N96" s="2">
        <v>8.1370000000000005</v>
      </c>
      <c r="O96" s="2">
        <v>7.3769999999999998</v>
      </c>
      <c r="P96" s="2">
        <v>10.948</v>
      </c>
      <c r="Q96" s="2">
        <f t="shared" si="39"/>
        <v>8.820666666666666</v>
      </c>
      <c r="R96" s="2">
        <v>9.9770000000000003</v>
      </c>
      <c r="S96" s="2">
        <v>6.2649999999999997</v>
      </c>
      <c r="T96" s="2">
        <v>10.454000000000001</v>
      </c>
      <c r="U96" s="2">
        <f t="shared" si="37"/>
        <v>8.8986666666666672</v>
      </c>
      <c r="V96" s="2">
        <v>7.7270000000000003</v>
      </c>
      <c r="W96" s="2">
        <v>10.314</v>
      </c>
      <c r="X96" s="2"/>
      <c r="Y96" s="2">
        <f t="shared" si="38"/>
        <v>9.0205000000000002</v>
      </c>
      <c r="Z96" s="2">
        <v>7.5709999999999997</v>
      </c>
      <c r="AA96" s="2">
        <v>6.3840000000000003</v>
      </c>
      <c r="AB96" s="2">
        <v>6.2910000000000004</v>
      </c>
    </row>
    <row r="97" spans="1:28" x14ac:dyDescent="0.2">
      <c r="A97" s="2"/>
      <c r="B97" s="2" t="s">
        <v>27</v>
      </c>
      <c r="C97" s="2"/>
      <c r="D97" s="10"/>
      <c r="E97" s="10">
        <f>E91+E94</f>
        <v>654.98749999999995</v>
      </c>
      <c r="F97" s="10"/>
      <c r="G97" s="10">
        <f>I91+I94</f>
        <v>1090.4211666666665</v>
      </c>
      <c r="H97" s="10"/>
      <c r="I97" s="10">
        <f>I89+I91+I94</f>
        <v>1156.1268333333333</v>
      </c>
      <c r="J97" s="10"/>
      <c r="K97" s="10"/>
      <c r="L97" s="10"/>
      <c r="M97" s="10"/>
      <c r="N97" s="10"/>
      <c r="O97" s="2"/>
      <c r="P97" s="10"/>
      <c r="Q97" s="10">
        <f>Q91+Q94</f>
        <v>569.46333333333337</v>
      </c>
      <c r="R97" s="10"/>
      <c r="S97" s="10">
        <f>U91+U94</f>
        <v>598.66666666666674</v>
      </c>
      <c r="T97" s="10"/>
      <c r="U97" s="10">
        <f>U91+U94+U90</f>
        <v>891.0483333333334</v>
      </c>
      <c r="V97" s="10"/>
      <c r="W97" s="10">
        <f>Y91+Y94</f>
        <v>995.16799999999989</v>
      </c>
      <c r="X97" s="10"/>
      <c r="Y97" s="10">
        <f>Y89+Y91+Y94</f>
        <v>1135.5625</v>
      </c>
      <c r="Z97" s="10"/>
      <c r="AA97" s="10"/>
      <c r="AB97" s="2"/>
    </row>
    <row r="98" spans="1:28" x14ac:dyDescent="0.2">
      <c r="A98" s="2"/>
      <c r="B98" s="2" t="s">
        <v>28</v>
      </c>
      <c r="C98" s="2"/>
      <c r="D98" s="2"/>
      <c r="E98" s="2">
        <f>E95/E97</f>
        <v>6.9657817897288116E-2</v>
      </c>
      <c r="F98" s="2"/>
      <c r="G98" s="2"/>
      <c r="H98" s="2"/>
      <c r="I98" s="2">
        <f>I95/I97</f>
        <v>5.8024775540053933E-2</v>
      </c>
      <c r="J98" s="2"/>
      <c r="K98" s="2"/>
      <c r="L98" s="2"/>
      <c r="M98" s="2"/>
      <c r="N98" s="2"/>
      <c r="O98" s="2"/>
      <c r="P98" s="2"/>
      <c r="Q98" s="2">
        <f>Q95/Q97</f>
        <v>6.4911993163153617E-2</v>
      </c>
      <c r="R98" s="2"/>
      <c r="S98" s="2"/>
      <c r="T98" s="2"/>
      <c r="U98" s="2">
        <f>U95/U97</f>
        <v>4.4554635083394273E-2</v>
      </c>
      <c r="V98" s="2"/>
      <c r="W98" s="2"/>
      <c r="X98" s="2"/>
      <c r="Y98" s="2">
        <f>Y95/Y97</f>
        <v>6.1410534426770878E-2</v>
      </c>
      <c r="Z98" s="2"/>
      <c r="AA98" s="2"/>
      <c r="AB98" s="2"/>
    </row>
    <row r="99" spans="1:28" x14ac:dyDescent="0.2">
      <c r="A99" s="54" t="s">
        <v>37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</row>
    <row r="100" spans="1:28" x14ac:dyDescent="0.2">
      <c r="A100" s="1" t="s">
        <v>22</v>
      </c>
      <c r="B100" s="55" t="s">
        <v>1</v>
      </c>
      <c r="C100" s="55"/>
      <c r="D100" s="55"/>
      <c r="E100" s="13"/>
      <c r="F100" s="56" t="s">
        <v>4</v>
      </c>
      <c r="G100" s="56"/>
      <c r="H100" s="56"/>
      <c r="I100" s="12"/>
      <c r="J100" s="56" t="s">
        <v>5</v>
      </c>
      <c r="K100" s="56"/>
      <c r="L100" s="56"/>
      <c r="M100" s="12"/>
      <c r="N100" s="56" t="s">
        <v>35</v>
      </c>
      <c r="O100" s="56"/>
      <c r="P100" s="56"/>
      <c r="Q100" s="12"/>
      <c r="R100" s="53" t="s">
        <v>36</v>
      </c>
      <c r="S100" s="53"/>
      <c r="T100" s="53"/>
      <c r="U100" s="13"/>
      <c r="V100" s="53" t="s">
        <v>7</v>
      </c>
      <c r="W100" s="53"/>
      <c r="X100" s="53"/>
      <c r="Y100" s="13"/>
      <c r="Z100" s="53" t="s">
        <v>32</v>
      </c>
      <c r="AA100" s="53"/>
      <c r="AB100" s="53"/>
    </row>
    <row r="101" spans="1:28" x14ac:dyDescent="0.2">
      <c r="A101" s="1"/>
      <c r="B101" s="5" t="s">
        <v>8</v>
      </c>
      <c r="C101" s="5" t="s">
        <v>9</v>
      </c>
      <c r="D101" s="5" t="s">
        <v>10</v>
      </c>
      <c r="E101" s="5"/>
      <c r="F101" s="5" t="s">
        <v>8</v>
      </c>
      <c r="G101" s="5" t="s">
        <v>9</v>
      </c>
      <c r="H101" s="5" t="s">
        <v>10</v>
      </c>
      <c r="I101" s="5"/>
      <c r="J101" s="5" t="s">
        <v>8</v>
      </c>
      <c r="K101" s="5" t="s">
        <v>9</v>
      </c>
      <c r="L101" s="5" t="s">
        <v>10</v>
      </c>
      <c r="M101" s="5"/>
      <c r="N101" s="5" t="s">
        <v>8</v>
      </c>
      <c r="O101" s="5" t="s">
        <v>9</v>
      </c>
      <c r="P101" s="5" t="s">
        <v>10</v>
      </c>
      <c r="Q101" s="5"/>
      <c r="R101" s="5" t="s">
        <v>8</v>
      </c>
      <c r="S101" s="5" t="s">
        <v>9</v>
      </c>
      <c r="T101" s="5" t="s">
        <v>10</v>
      </c>
      <c r="U101" s="5"/>
      <c r="V101" s="5" t="s">
        <v>8</v>
      </c>
      <c r="W101" s="5" t="s">
        <v>9</v>
      </c>
      <c r="X101" s="5" t="s">
        <v>10</v>
      </c>
      <c r="Y101" s="5"/>
      <c r="Z101" s="5" t="s">
        <v>8</v>
      </c>
      <c r="AA101" s="5" t="s">
        <v>9</v>
      </c>
      <c r="AB101" s="5" t="s">
        <v>10</v>
      </c>
    </row>
    <row r="102" spans="1:28" x14ac:dyDescent="0.2">
      <c r="A102" s="1" t="s">
        <v>11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>
        <v>1158.752</v>
      </c>
      <c r="AB102" s="2"/>
    </row>
    <row r="103" spans="1:28" x14ac:dyDescent="0.2">
      <c r="A103" s="1" t="s">
        <v>12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>
        <v>73.361000000000004</v>
      </c>
      <c r="Q103" s="2"/>
      <c r="R103" s="2">
        <v>58.247999999999998</v>
      </c>
      <c r="S103" s="2">
        <v>0</v>
      </c>
      <c r="T103" s="2">
        <v>0</v>
      </c>
      <c r="U103" s="2">
        <f t="shared" ref="U103:U109" si="41">AVERAGE(R103:T103)</f>
        <v>19.416</v>
      </c>
      <c r="V103" s="2"/>
      <c r="W103" s="2"/>
      <c r="X103" s="2"/>
      <c r="Y103" s="2"/>
      <c r="Z103" s="2">
        <v>0</v>
      </c>
      <c r="AA103" s="2">
        <v>208.19900000000001</v>
      </c>
      <c r="AB103" s="2"/>
    </row>
    <row r="104" spans="1:28" x14ac:dyDescent="0.2">
      <c r="A104" s="1" t="s">
        <v>13</v>
      </c>
      <c r="B104" s="2"/>
      <c r="C104" s="2"/>
      <c r="D104" s="2"/>
      <c r="E104" s="2"/>
      <c r="F104" s="2">
        <v>484.762</v>
      </c>
      <c r="G104" s="2">
        <v>993.95299999999997</v>
      </c>
      <c r="H104" s="2">
        <v>542.46299999999997</v>
      </c>
      <c r="I104" s="2">
        <f t="shared" ref="I104:I109" si="42">AVERAGE(F104:H104)</f>
        <v>673.726</v>
      </c>
      <c r="J104" s="2"/>
      <c r="K104" s="2">
        <v>647.12300000000005</v>
      </c>
      <c r="L104" s="2">
        <v>591.82799999999997</v>
      </c>
      <c r="M104" s="2">
        <f t="shared" ref="M104:M109" si="43">AVERAGE(J104:L104)</f>
        <v>619.47550000000001</v>
      </c>
      <c r="N104" s="2"/>
      <c r="O104" s="2"/>
      <c r="P104" s="2">
        <v>163.851</v>
      </c>
      <c r="Q104" s="2"/>
      <c r="R104" s="2">
        <v>251.51300000000001</v>
      </c>
      <c r="S104" s="2">
        <v>310.08699999999999</v>
      </c>
      <c r="T104" s="2">
        <v>231.911</v>
      </c>
      <c r="U104" s="2">
        <f t="shared" si="41"/>
        <v>264.50366666666667</v>
      </c>
      <c r="V104" s="2">
        <v>186.54300000000001</v>
      </c>
      <c r="W104" s="2"/>
      <c r="X104" s="2"/>
      <c r="Y104" s="2"/>
      <c r="Z104" s="2">
        <v>303.49299999999999</v>
      </c>
      <c r="AA104" s="2">
        <v>646.96</v>
      </c>
      <c r="AB104" s="2"/>
    </row>
    <row r="105" spans="1:28" x14ac:dyDescent="0.2">
      <c r="A105" s="1" t="s">
        <v>14</v>
      </c>
      <c r="B105" s="2"/>
      <c r="C105" s="2"/>
      <c r="D105" s="2"/>
      <c r="E105" s="2"/>
      <c r="F105" s="2">
        <v>484.517</v>
      </c>
      <c r="G105" s="2">
        <v>993.49099999999999</v>
      </c>
      <c r="H105" s="2">
        <v>541.48199999999997</v>
      </c>
      <c r="I105" s="2">
        <f t="shared" si="42"/>
        <v>673.1633333333333</v>
      </c>
      <c r="J105" s="2"/>
      <c r="K105" s="2">
        <v>647.09799999999996</v>
      </c>
      <c r="L105" s="2">
        <v>591.25599999999997</v>
      </c>
      <c r="M105" s="2">
        <f t="shared" si="43"/>
        <v>619.17699999999991</v>
      </c>
      <c r="N105" s="2"/>
      <c r="O105" s="2"/>
      <c r="P105" s="2">
        <v>163.839</v>
      </c>
      <c r="Q105" s="2"/>
      <c r="R105" s="2">
        <v>251.50299999999999</v>
      </c>
      <c r="S105" s="2">
        <v>310.00400000000002</v>
      </c>
      <c r="T105" s="2">
        <v>231.899</v>
      </c>
      <c r="U105" s="2">
        <f t="shared" si="41"/>
        <v>264.46866666666671</v>
      </c>
      <c r="V105" s="2">
        <v>186.40199999999999</v>
      </c>
      <c r="W105" s="2"/>
      <c r="X105" s="2"/>
      <c r="Y105" s="2"/>
      <c r="Z105" s="2">
        <v>303.48099999999999</v>
      </c>
      <c r="AA105" s="2">
        <v>646.95500000000004</v>
      </c>
      <c r="AB105" s="2"/>
    </row>
    <row r="106" spans="1:28" x14ac:dyDescent="0.2">
      <c r="A106" s="1" t="s">
        <v>15</v>
      </c>
      <c r="B106" s="2"/>
      <c r="C106" s="2"/>
      <c r="D106" s="2"/>
      <c r="E106" s="2"/>
      <c r="F106" s="2">
        <v>1.8220000000000001</v>
      </c>
      <c r="G106" s="2">
        <v>1.7470000000000001</v>
      </c>
      <c r="H106" s="2">
        <v>3.4460000000000002</v>
      </c>
      <c r="I106" s="2">
        <f t="shared" si="42"/>
        <v>2.3383333333333334</v>
      </c>
      <c r="J106" s="2"/>
      <c r="K106" s="2">
        <v>0.50700000000000001</v>
      </c>
      <c r="L106" s="2">
        <v>2.5179999999999998</v>
      </c>
      <c r="M106" s="2">
        <f t="shared" si="43"/>
        <v>1.5125</v>
      </c>
      <c r="N106" s="2"/>
      <c r="O106" s="2"/>
      <c r="P106" s="2">
        <v>0.67500000000000004</v>
      </c>
      <c r="Q106" s="2"/>
      <c r="R106" s="2">
        <v>0.51100000000000001</v>
      </c>
      <c r="S106" s="2">
        <v>1.3240000000000001</v>
      </c>
      <c r="T106" s="2">
        <v>0.59099999999999997</v>
      </c>
      <c r="U106" s="2">
        <f t="shared" si="41"/>
        <v>0.80866666666666676</v>
      </c>
      <c r="V106" s="2">
        <v>2.2280000000000002</v>
      </c>
      <c r="W106" s="2"/>
      <c r="X106" s="2"/>
      <c r="Y106" s="2"/>
      <c r="Z106" s="2">
        <v>0.51300000000000001</v>
      </c>
      <c r="AA106" s="2">
        <v>0.23300000000000001</v>
      </c>
      <c r="AB106" s="2"/>
    </row>
    <row r="107" spans="1:28" x14ac:dyDescent="0.2">
      <c r="A107" s="1" t="s">
        <v>16</v>
      </c>
      <c r="B107" s="2"/>
      <c r="C107" s="2"/>
      <c r="D107" s="2"/>
      <c r="E107" s="2"/>
      <c r="F107" s="2">
        <v>583.41</v>
      </c>
      <c r="G107" s="2">
        <v>568.06299999999999</v>
      </c>
      <c r="H107" s="2">
        <v>466.25099999999998</v>
      </c>
      <c r="I107" s="2">
        <f t="shared" si="42"/>
        <v>539.24133333333327</v>
      </c>
      <c r="J107" s="2"/>
      <c r="K107" s="2">
        <v>363.25700000000001</v>
      </c>
      <c r="L107" s="2">
        <v>422.59300000000002</v>
      </c>
      <c r="M107" s="2">
        <f t="shared" si="43"/>
        <v>392.92500000000001</v>
      </c>
      <c r="N107" s="2"/>
      <c r="O107" s="2"/>
      <c r="P107" s="2">
        <v>238.65799999999999</v>
      </c>
      <c r="Q107" s="2"/>
      <c r="R107" s="2">
        <v>323.19600000000003</v>
      </c>
      <c r="S107" s="2">
        <v>456.12599999999998</v>
      </c>
      <c r="T107" s="2">
        <v>324.46899999999999</v>
      </c>
      <c r="U107" s="2">
        <f t="shared" si="41"/>
        <v>367.93033333333329</v>
      </c>
      <c r="V107" s="2">
        <v>451.07</v>
      </c>
      <c r="W107" s="2"/>
      <c r="X107" s="2"/>
      <c r="Y107" s="2"/>
      <c r="Z107" s="2">
        <v>367.19799999999998</v>
      </c>
      <c r="AA107" s="2">
        <v>290.62700000000001</v>
      </c>
      <c r="AB107" s="2">
        <v>290.06900000000002</v>
      </c>
    </row>
    <row r="108" spans="1:28" x14ac:dyDescent="0.2">
      <c r="A108" s="1" t="s">
        <v>17</v>
      </c>
      <c r="B108" s="2"/>
      <c r="C108" s="2"/>
      <c r="D108" s="2"/>
      <c r="E108" s="2"/>
      <c r="F108" s="2">
        <v>579.298</v>
      </c>
      <c r="G108" s="2">
        <v>564.10400000000004</v>
      </c>
      <c r="H108" s="2">
        <v>451.87200000000001</v>
      </c>
      <c r="I108" s="2">
        <f t="shared" si="42"/>
        <v>531.75800000000004</v>
      </c>
      <c r="J108" s="2"/>
      <c r="K108" s="2">
        <v>358.04500000000002</v>
      </c>
      <c r="L108" s="2">
        <v>416.35300000000001</v>
      </c>
      <c r="M108" s="2">
        <f t="shared" si="43"/>
        <v>387.19900000000001</v>
      </c>
      <c r="N108" s="2"/>
      <c r="O108" s="2"/>
      <c r="P108" s="2">
        <v>236.07900000000001</v>
      </c>
      <c r="Q108" s="2"/>
      <c r="R108" s="2">
        <v>318.209</v>
      </c>
      <c r="S108" s="2">
        <v>454.28</v>
      </c>
      <c r="T108" s="2">
        <v>318.13400000000001</v>
      </c>
      <c r="U108" s="2">
        <f t="shared" si="41"/>
        <v>363.541</v>
      </c>
      <c r="V108" s="2">
        <v>446.03899999999999</v>
      </c>
      <c r="W108" s="2"/>
      <c r="X108" s="2"/>
      <c r="Y108" s="2"/>
      <c r="Z108" s="2">
        <v>364.84</v>
      </c>
      <c r="AA108" s="2">
        <v>287.71899999999999</v>
      </c>
      <c r="AB108" s="2">
        <v>287.14499999999998</v>
      </c>
    </row>
    <row r="109" spans="1:28" x14ac:dyDescent="0.2">
      <c r="A109" s="1" t="s">
        <v>18</v>
      </c>
      <c r="B109" s="2"/>
      <c r="C109" s="2"/>
      <c r="D109" s="2"/>
      <c r="E109" s="2"/>
      <c r="F109" s="2">
        <v>69.144999999999996</v>
      </c>
      <c r="G109" s="2">
        <v>66.942999999999998</v>
      </c>
      <c r="H109" s="2">
        <v>114.9</v>
      </c>
      <c r="I109" s="2">
        <f t="shared" si="42"/>
        <v>83.662666666666667</v>
      </c>
      <c r="J109" s="2"/>
      <c r="K109" s="2">
        <v>61.316000000000003</v>
      </c>
      <c r="L109" s="2">
        <v>72.355999999999995</v>
      </c>
      <c r="M109" s="2">
        <f t="shared" si="43"/>
        <v>66.835999999999999</v>
      </c>
      <c r="N109" s="2"/>
      <c r="O109" s="2"/>
      <c r="P109" s="2">
        <v>34.988999999999997</v>
      </c>
      <c r="Q109" s="2"/>
      <c r="R109" s="2">
        <v>56.554000000000002</v>
      </c>
      <c r="S109" s="2">
        <v>40.956000000000003</v>
      </c>
      <c r="T109" s="2">
        <v>63.798999999999999</v>
      </c>
      <c r="U109" s="2">
        <f t="shared" si="41"/>
        <v>53.769666666666666</v>
      </c>
      <c r="V109" s="2">
        <v>67.180000000000007</v>
      </c>
      <c r="W109" s="2"/>
      <c r="X109" s="2"/>
      <c r="Y109" s="2"/>
      <c r="Z109" s="2">
        <v>41.542999999999999</v>
      </c>
      <c r="AA109" s="2">
        <v>41.006999999999998</v>
      </c>
      <c r="AB109" s="2">
        <v>41.084000000000003</v>
      </c>
    </row>
    <row r="110" spans="1:28" x14ac:dyDescent="0.2">
      <c r="A110" s="1" t="s">
        <v>19</v>
      </c>
      <c r="B110" s="2"/>
      <c r="C110" s="2"/>
      <c r="D110" s="2"/>
      <c r="E110" s="2"/>
      <c r="F110" s="2">
        <v>6.8070000000000004</v>
      </c>
      <c r="G110" s="2">
        <v>6.7679999999999998</v>
      </c>
      <c r="H110" s="2">
        <v>14.266999999999999</v>
      </c>
      <c r="I110" s="2">
        <f>AVERAGE(F110:H110)</f>
        <v>9.2806666666666668</v>
      </c>
      <c r="J110" s="2"/>
      <c r="K110" s="2">
        <v>9.718</v>
      </c>
      <c r="L110" s="2">
        <v>9.859</v>
      </c>
      <c r="M110" s="2">
        <f>AVERAGE(J110:L110)</f>
        <v>9.7884999999999991</v>
      </c>
      <c r="N110" s="2"/>
      <c r="O110" s="2"/>
      <c r="P110" s="2">
        <v>8.43</v>
      </c>
      <c r="Q110" s="2"/>
      <c r="R110" s="2">
        <v>10.077999999999999</v>
      </c>
      <c r="S110" s="2">
        <v>5.1520000000000001</v>
      </c>
      <c r="T110" s="2">
        <v>11.34</v>
      </c>
      <c r="U110" s="2">
        <f>AVERAGE(R110:T110)</f>
        <v>8.8566666666666674</v>
      </c>
      <c r="V110" s="2">
        <v>8.5649999999999995</v>
      </c>
      <c r="W110" s="2"/>
      <c r="X110" s="2"/>
      <c r="Y110" s="2"/>
      <c r="Z110" s="2">
        <v>6.4960000000000004</v>
      </c>
      <c r="AA110" s="2">
        <v>8.11</v>
      </c>
      <c r="AB110" s="2">
        <v>8.1419999999999995</v>
      </c>
    </row>
    <row r="111" spans="1:28" x14ac:dyDescent="0.2">
      <c r="A111" s="2"/>
      <c r="B111" s="2" t="s">
        <v>27</v>
      </c>
      <c r="C111" s="2"/>
      <c r="D111" s="2"/>
      <c r="E111" s="2"/>
      <c r="F111" s="2"/>
      <c r="G111" s="2"/>
      <c r="H111" s="2"/>
      <c r="I111" s="2">
        <f>I105+I108</f>
        <v>1204.9213333333332</v>
      </c>
      <c r="J111" s="2"/>
      <c r="K111" s="2"/>
      <c r="L111" s="2"/>
      <c r="M111" s="2">
        <f>M105+M108</f>
        <v>1006.376</v>
      </c>
      <c r="N111" s="2"/>
      <c r="O111" s="2"/>
      <c r="P111" s="2">
        <f>P103+P105+P108</f>
        <v>473.279</v>
      </c>
      <c r="Q111" s="2"/>
      <c r="R111" s="2"/>
      <c r="S111" s="2"/>
      <c r="T111" s="2"/>
      <c r="U111" s="2">
        <f>U103+U105+U108</f>
        <v>647.42566666666676</v>
      </c>
      <c r="V111" s="2"/>
      <c r="W111" s="2"/>
      <c r="X111" s="2"/>
      <c r="Y111" s="2">
        <f>V105+V108</f>
        <v>632.44100000000003</v>
      </c>
      <c r="Z111" s="2"/>
      <c r="AA111" s="2"/>
      <c r="AB111" s="2"/>
    </row>
    <row r="112" spans="1:28" x14ac:dyDescent="0.2">
      <c r="A112" s="2"/>
      <c r="B112" s="2" t="s">
        <v>28</v>
      </c>
      <c r="C112" s="2"/>
      <c r="D112" s="2"/>
      <c r="E112" s="2"/>
      <c r="F112" s="2"/>
      <c r="G112" s="2"/>
      <c r="H112" s="2"/>
      <c r="I112" s="2">
        <f>I109/I111</f>
        <v>6.9434131799475718E-2</v>
      </c>
      <c r="J112" s="2"/>
      <c r="K112" s="2"/>
      <c r="L112" s="2"/>
      <c r="M112" s="2">
        <f>M109/M111</f>
        <v>6.6412553558510931E-2</v>
      </c>
      <c r="N112" s="2"/>
      <c r="O112" s="2"/>
      <c r="P112" s="2">
        <f>P109/P111</f>
        <v>7.3928908740932928E-2</v>
      </c>
      <c r="Q112" s="2"/>
      <c r="R112" s="2">
        <f>AVERAGE(P110,U110)</f>
        <v>8.6433333333333344</v>
      </c>
      <c r="S112" s="2"/>
      <c r="T112" s="2"/>
      <c r="U112" s="2">
        <f>U109/U111</f>
        <v>8.3051490595831584E-2</v>
      </c>
      <c r="V112" s="2"/>
      <c r="W112" s="2"/>
      <c r="X112" s="2"/>
      <c r="Y112" s="2">
        <f>V109/Y111</f>
        <v>0.10622334731619235</v>
      </c>
      <c r="Z112" s="2"/>
      <c r="AA112" s="2"/>
      <c r="AB112" s="2"/>
    </row>
    <row r="113" spans="1:28" x14ac:dyDescent="0.2">
      <c r="A113" s="54" t="s">
        <v>38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</row>
    <row r="114" spans="1:28" x14ac:dyDescent="0.2">
      <c r="A114" s="1" t="s">
        <v>22</v>
      </c>
      <c r="B114" s="55" t="s">
        <v>1</v>
      </c>
      <c r="C114" s="55"/>
      <c r="D114" s="55"/>
      <c r="E114" s="15"/>
      <c r="F114" s="56" t="s">
        <v>4</v>
      </c>
      <c r="G114" s="56"/>
      <c r="H114" s="56"/>
      <c r="I114" s="12"/>
      <c r="J114" s="56" t="s">
        <v>35</v>
      </c>
      <c r="K114" s="56"/>
      <c r="L114" s="56"/>
      <c r="M114" s="12"/>
      <c r="N114" s="53" t="s">
        <v>36</v>
      </c>
      <c r="O114" s="53"/>
      <c r="P114" s="53"/>
      <c r="Q114" s="13"/>
      <c r="R114" s="53" t="s">
        <v>39</v>
      </c>
      <c r="S114" s="53"/>
      <c r="T114" s="53"/>
      <c r="U114" s="13"/>
      <c r="V114" s="53" t="s">
        <v>32</v>
      </c>
      <c r="W114" s="53"/>
      <c r="X114" s="53"/>
      <c r="Y114" s="14"/>
      <c r="Z114" s="2"/>
      <c r="AA114" s="2"/>
      <c r="AB114" s="2"/>
    </row>
    <row r="115" spans="1:28" x14ac:dyDescent="0.2">
      <c r="A115" s="1"/>
      <c r="B115" s="5" t="s">
        <v>8</v>
      </c>
      <c r="C115" s="5" t="s">
        <v>9</v>
      </c>
      <c r="D115" s="5" t="s">
        <v>10</v>
      </c>
      <c r="E115" s="5"/>
      <c r="F115" s="5" t="s">
        <v>8</v>
      </c>
      <c r="G115" s="5" t="s">
        <v>9</v>
      </c>
      <c r="H115" s="5" t="s">
        <v>10</v>
      </c>
      <c r="I115" s="5"/>
      <c r="J115" s="5" t="s">
        <v>8</v>
      </c>
      <c r="K115" s="5" t="s">
        <v>9</v>
      </c>
      <c r="L115" s="5" t="s">
        <v>10</v>
      </c>
      <c r="M115" s="5"/>
      <c r="N115" s="5" t="s">
        <v>8</v>
      </c>
      <c r="O115" s="5" t="s">
        <v>9</v>
      </c>
      <c r="P115" s="5" t="s">
        <v>10</v>
      </c>
      <c r="Q115" s="5"/>
      <c r="R115" s="5" t="s">
        <v>8</v>
      </c>
      <c r="S115" s="5" t="s">
        <v>9</v>
      </c>
      <c r="T115" s="5" t="s">
        <v>10</v>
      </c>
      <c r="U115" s="5"/>
      <c r="V115" s="5" t="s">
        <v>8</v>
      </c>
      <c r="W115" s="5" t="s">
        <v>9</v>
      </c>
      <c r="X115" s="5" t="s">
        <v>10</v>
      </c>
      <c r="Y115" s="2"/>
      <c r="Z115" s="2"/>
      <c r="AA115" s="2"/>
      <c r="AB115" s="2"/>
    </row>
    <row r="116" spans="1:28" x14ac:dyDescent="0.2">
      <c r="A116" s="1" t="s">
        <v>11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661.35400000000004</v>
      </c>
      <c r="O116" s="2"/>
      <c r="P116" s="2"/>
      <c r="Q116" s="2"/>
      <c r="R116" s="2"/>
      <c r="S116" s="2"/>
      <c r="T116" s="2">
        <v>951.48400000000004</v>
      </c>
      <c r="U116" s="2"/>
      <c r="V116" s="2"/>
      <c r="W116" s="2"/>
      <c r="X116" s="2"/>
      <c r="Y116" s="2"/>
      <c r="Z116" s="2"/>
      <c r="AA116" s="2"/>
      <c r="AB116" s="2"/>
    </row>
    <row r="117" spans="1:28" x14ac:dyDescent="0.2">
      <c r="A117" s="1" t="s">
        <v>12</v>
      </c>
      <c r="B117" s="2"/>
      <c r="C117" s="2"/>
      <c r="D117" s="2"/>
      <c r="E117" s="2"/>
      <c r="F117" s="2">
        <v>95.582999999999998</v>
      </c>
      <c r="G117" s="2"/>
      <c r="H117" s="2"/>
      <c r="I117" s="2"/>
      <c r="J117" s="2"/>
      <c r="K117" s="2"/>
      <c r="L117" s="2"/>
      <c r="M117" s="2"/>
      <c r="N117" s="2">
        <v>37.222999999999999</v>
      </c>
      <c r="O117" s="2"/>
      <c r="P117" s="2"/>
      <c r="Q117" s="2"/>
      <c r="R117" s="2"/>
      <c r="S117" s="2"/>
      <c r="T117" s="2">
        <v>74.623000000000005</v>
      </c>
      <c r="U117" s="2"/>
      <c r="V117" s="2"/>
      <c r="W117" s="2"/>
      <c r="X117" s="2"/>
      <c r="Y117" s="2"/>
      <c r="Z117" s="2"/>
      <c r="AA117" s="2"/>
      <c r="AB117" s="2"/>
    </row>
    <row r="118" spans="1:28" x14ac:dyDescent="0.2">
      <c r="A118" s="1" t="s">
        <v>13</v>
      </c>
      <c r="B118" s="2"/>
      <c r="C118" s="2"/>
      <c r="D118" s="2">
        <v>193.51900000000001</v>
      </c>
      <c r="E118" s="2"/>
      <c r="F118" s="2">
        <v>509.78800000000001</v>
      </c>
      <c r="G118" s="2">
        <v>470.661</v>
      </c>
      <c r="H118" s="2">
        <v>310.95100000000002</v>
      </c>
      <c r="I118" s="2">
        <f t="shared" ref="I118:I123" si="44">AVERAGE(F118:H118)</f>
        <v>430.4666666666667</v>
      </c>
      <c r="J118" s="2"/>
      <c r="K118" s="2">
        <v>203.386</v>
      </c>
      <c r="L118" s="2"/>
      <c r="M118" s="2">
        <f t="shared" ref="M118:M123" si="45">AVERAGE(J118:K118)</f>
        <v>203.386</v>
      </c>
      <c r="N118" s="2">
        <v>246.601</v>
      </c>
      <c r="O118" s="2">
        <v>556.57399999999996</v>
      </c>
      <c r="P118" s="2">
        <v>599.52</v>
      </c>
      <c r="Q118" s="2">
        <f t="shared" ref="Q118:Q123" si="46">AVERAGE(N118:P118)</f>
        <v>467.565</v>
      </c>
      <c r="R118" s="2"/>
      <c r="S118" s="2"/>
      <c r="T118" s="2">
        <v>525.14400000000001</v>
      </c>
      <c r="U118" s="2"/>
      <c r="V118" s="2">
        <v>365.80799999999999</v>
      </c>
      <c r="W118" s="2">
        <v>564.029</v>
      </c>
      <c r="X118" s="2">
        <v>81.760000000000005</v>
      </c>
      <c r="Y118" s="2">
        <f t="shared" ref="Y118:Y123" si="47">AVERAGE(V118:X118)</f>
        <v>337.19900000000001</v>
      </c>
      <c r="Z118" s="2"/>
      <c r="AA118" s="2"/>
      <c r="AB118" s="2"/>
    </row>
    <row r="119" spans="1:28" x14ac:dyDescent="0.2">
      <c r="A119" s="1" t="s">
        <v>14</v>
      </c>
      <c r="B119" s="2"/>
      <c r="C119" s="2"/>
      <c r="D119" s="2">
        <v>192.75</v>
      </c>
      <c r="E119" s="2"/>
      <c r="F119" s="2">
        <v>509.18</v>
      </c>
      <c r="G119" s="2">
        <v>470.56400000000002</v>
      </c>
      <c r="H119" s="2">
        <v>310.53300000000002</v>
      </c>
      <c r="I119" s="2">
        <f t="shared" si="44"/>
        <v>430.09233333333333</v>
      </c>
      <c r="J119" s="2"/>
      <c r="K119" s="2">
        <v>202.77699999999999</v>
      </c>
      <c r="L119" s="2"/>
      <c r="M119" s="2">
        <f t="shared" si="45"/>
        <v>202.77699999999999</v>
      </c>
      <c r="N119" s="2">
        <v>246.15899999999999</v>
      </c>
      <c r="O119" s="2">
        <v>556.53099999999995</v>
      </c>
      <c r="P119" s="2">
        <v>597.78</v>
      </c>
      <c r="Q119" s="2">
        <f t="shared" si="46"/>
        <v>466.82333333333327</v>
      </c>
      <c r="R119" s="2"/>
      <c r="S119" s="2"/>
      <c r="T119" s="2">
        <v>523.15700000000004</v>
      </c>
      <c r="U119" s="2"/>
      <c r="V119" s="2">
        <v>365.78</v>
      </c>
      <c r="W119" s="2">
        <v>563.48599999999999</v>
      </c>
      <c r="X119" s="2">
        <v>81.757000000000005</v>
      </c>
      <c r="Y119" s="2">
        <f t="shared" si="47"/>
        <v>337.00766666666664</v>
      </c>
      <c r="Z119" s="2"/>
      <c r="AA119" s="2"/>
      <c r="AB119" s="2"/>
    </row>
    <row r="120" spans="1:28" x14ac:dyDescent="0.2">
      <c r="A120" s="1" t="s">
        <v>15</v>
      </c>
      <c r="B120" s="2"/>
      <c r="C120" s="2"/>
      <c r="D120" s="2">
        <v>5.1100000000000003</v>
      </c>
      <c r="E120" s="2"/>
      <c r="F120" s="2">
        <v>2.7970000000000002</v>
      </c>
      <c r="G120" s="2">
        <v>1.161</v>
      </c>
      <c r="H120" s="2">
        <v>2.972</v>
      </c>
      <c r="I120" s="2">
        <f t="shared" si="44"/>
        <v>2.31</v>
      </c>
      <c r="J120" s="2"/>
      <c r="K120" s="2">
        <v>4.4349999999999996</v>
      </c>
      <c r="L120" s="2"/>
      <c r="M120" s="2">
        <f t="shared" si="45"/>
        <v>4.4349999999999996</v>
      </c>
      <c r="N120" s="2">
        <v>3.4289999999999998</v>
      </c>
      <c r="O120" s="2">
        <v>0.71</v>
      </c>
      <c r="P120" s="2">
        <v>4.3659999999999997</v>
      </c>
      <c r="Q120" s="2">
        <f t="shared" si="46"/>
        <v>2.8349999999999995</v>
      </c>
      <c r="R120" s="2"/>
      <c r="S120" s="2"/>
      <c r="T120" s="2">
        <v>4.9859999999999998</v>
      </c>
      <c r="U120" s="2"/>
      <c r="V120" s="2">
        <v>0.71199999999999997</v>
      </c>
      <c r="W120" s="2">
        <v>2.516</v>
      </c>
      <c r="X120" s="2">
        <v>0.499</v>
      </c>
      <c r="Y120" s="2">
        <f t="shared" si="47"/>
        <v>1.2423333333333333</v>
      </c>
      <c r="Z120" s="2"/>
      <c r="AA120" s="2"/>
      <c r="AB120" s="2"/>
    </row>
    <row r="121" spans="1:28" x14ac:dyDescent="0.2">
      <c r="A121" s="1" t="s">
        <v>16</v>
      </c>
      <c r="B121" s="2"/>
      <c r="C121" s="2"/>
      <c r="D121" s="2">
        <v>220.22300000000001</v>
      </c>
      <c r="E121" s="2"/>
      <c r="F121" s="2">
        <v>472.79899999999998</v>
      </c>
      <c r="G121" s="2">
        <v>496.97899999999998</v>
      </c>
      <c r="H121" s="2">
        <v>489.92700000000002</v>
      </c>
      <c r="I121" s="2">
        <f t="shared" si="44"/>
        <v>486.56833333333333</v>
      </c>
      <c r="J121" s="2">
        <v>365.74400000000003</v>
      </c>
      <c r="K121" s="2">
        <v>435.41</v>
      </c>
      <c r="L121" s="2"/>
      <c r="M121" s="2">
        <f t="shared" si="45"/>
        <v>400.577</v>
      </c>
      <c r="N121" s="2">
        <v>334.839</v>
      </c>
      <c r="O121" s="2">
        <v>476.74799999999999</v>
      </c>
      <c r="P121" s="2">
        <v>383.32600000000002</v>
      </c>
      <c r="Q121" s="2">
        <f t="shared" si="46"/>
        <v>398.30433333333332</v>
      </c>
      <c r="R121" s="2"/>
      <c r="S121" s="2"/>
      <c r="T121" s="2">
        <v>273.83999999999997</v>
      </c>
      <c r="U121" s="2"/>
      <c r="V121" s="2">
        <v>471.70800000000003</v>
      </c>
      <c r="W121" s="2">
        <v>45.789000000000001</v>
      </c>
      <c r="X121" s="2">
        <v>239.28299999999999</v>
      </c>
      <c r="Y121" s="2">
        <f t="shared" si="47"/>
        <v>252.26000000000002</v>
      </c>
      <c r="Z121" s="2"/>
      <c r="AA121" s="2"/>
      <c r="AB121" s="2"/>
    </row>
    <row r="122" spans="1:28" x14ac:dyDescent="0.2">
      <c r="A122" s="1" t="s">
        <v>17</v>
      </c>
      <c r="B122" s="2"/>
      <c r="C122" s="2"/>
      <c r="D122" s="2">
        <v>212.64599999999999</v>
      </c>
      <c r="E122" s="2"/>
      <c r="F122" s="2">
        <v>469.75200000000001</v>
      </c>
      <c r="G122" s="2">
        <v>491.99</v>
      </c>
      <c r="H122" s="2">
        <v>483.387</v>
      </c>
      <c r="I122" s="2">
        <f t="shared" si="44"/>
        <v>481.70966666666664</v>
      </c>
      <c r="J122" s="2">
        <v>360.50700000000001</v>
      </c>
      <c r="K122" s="2">
        <v>421.94900000000001</v>
      </c>
      <c r="L122" s="2"/>
      <c r="M122" s="2">
        <f t="shared" si="45"/>
        <v>391.22800000000001</v>
      </c>
      <c r="N122" s="2">
        <v>331.31400000000002</v>
      </c>
      <c r="O122" s="2">
        <v>473.108</v>
      </c>
      <c r="P122" s="2">
        <v>375.34300000000002</v>
      </c>
      <c r="Q122" s="2">
        <f t="shared" si="46"/>
        <v>393.25500000000005</v>
      </c>
      <c r="R122" s="2"/>
      <c r="S122" s="2"/>
      <c r="T122" s="2">
        <v>272.23899999999998</v>
      </c>
      <c r="U122" s="2"/>
      <c r="V122" s="2">
        <v>467.1</v>
      </c>
      <c r="W122" s="2">
        <v>472.19099999999997</v>
      </c>
      <c r="X122" s="2">
        <v>236.923</v>
      </c>
      <c r="Y122" s="2">
        <f t="shared" si="47"/>
        <v>392.07133333333331</v>
      </c>
      <c r="Z122" s="2"/>
      <c r="AA122" s="2"/>
      <c r="AB122" s="2"/>
    </row>
    <row r="123" spans="1:28" x14ac:dyDescent="0.2">
      <c r="A123" s="1" t="s">
        <v>18</v>
      </c>
      <c r="B123" s="2"/>
      <c r="C123" s="2"/>
      <c r="D123" s="2">
        <v>57.27</v>
      </c>
      <c r="E123" s="2"/>
      <c r="F123" s="2">
        <v>53.591999999999999</v>
      </c>
      <c r="G123" s="2">
        <v>70.233999999999995</v>
      </c>
      <c r="H123" s="2">
        <v>123.553</v>
      </c>
      <c r="I123" s="2">
        <f t="shared" si="44"/>
        <v>82.459666666666664</v>
      </c>
      <c r="J123" s="2">
        <v>61.676000000000002</v>
      </c>
      <c r="K123" s="2">
        <v>107.431</v>
      </c>
      <c r="L123" s="2"/>
      <c r="M123" s="2">
        <f t="shared" si="45"/>
        <v>84.5535</v>
      </c>
      <c r="N123" s="2">
        <v>48.457999999999998</v>
      </c>
      <c r="O123" s="2">
        <v>58.8</v>
      </c>
      <c r="P123" s="2">
        <v>77.823999999999998</v>
      </c>
      <c r="Q123" s="2">
        <f t="shared" si="46"/>
        <v>61.693999999999996</v>
      </c>
      <c r="R123" s="2"/>
      <c r="S123" s="2"/>
      <c r="T123" s="2">
        <v>29.565000000000001</v>
      </c>
      <c r="U123" s="2"/>
      <c r="V123" s="2">
        <v>65.77</v>
      </c>
      <c r="W123" s="2">
        <v>58.402999999999999</v>
      </c>
      <c r="X123" s="2">
        <v>33.527000000000001</v>
      </c>
      <c r="Y123" s="2">
        <f t="shared" si="47"/>
        <v>52.566666666666663</v>
      </c>
      <c r="Z123" s="2"/>
      <c r="AA123" s="2"/>
      <c r="AB123" s="2"/>
    </row>
    <row r="124" spans="1:28" x14ac:dyDescent="0.2">
      <c r="A124" s="1" t="s">
        <v>19</v>
      </c>
      <c r="B124" s="2"/>
      <c r="C124" s="2"/>
      <c r="D124" s="2">
        <v>15.073</v>
      </c>
      <c r="E124" s="2"/>
      <c r="F124" s="2">
        <v>6.508</v>
      </c>
      <c r="G124" s="2">
        <v>8.125</v>
      </c>
      <c r="H124" s="2">
        <v>14.337999999999999</v>
      </c>
      <c r="I124" s="2">
        <f>AVERAGE(F124:H124)</f>
        <v>9.6569999999999983</v>
      </c>
      <c r="J124" s="2">
        <v>9.7080000000000002</v>
      </c>
      <c r="K124" s="2">
        <v>14.284000000000001</v>
      </c>
      <c r="L124" s="2"/>
      <c r="M124" s="2">
        <f>AVERAGE(J124:K124)</f>
        <v>11.996</v>
      </c>
      <c r="N124" s="2">
        <v>8.3209999999999997</v>
      </c>
      <c r="O124" s="2">
        <v>7.085</v>
      </c>
      <c r="P124" s="2">
        <v>11.714</v>
      </c>
      <c r="Q124" s="2">
        <f>AVERAGE(N124:P124)</f>
        <v>9.0399999999999991</v>
      </c>
      <c r="R124" s="2"/>
      <c r="S124" s="2"/>
      <c r="T124" s="2">
        <v>6.1980000000000004</v>
      </c>
      <c r="U124" s="2"/>
      <c r="V124" s="2">
        <v>8.0150000000000006</v>
      </c>
      <c r="W124" s="2">
        <v>7.0510000000000002</v>
      </c>
      <c r="X124" s="2">
        <v>8.0540000000000003</v>
      </c>
      <c r="Y124" s="2">
        <f>AVERAGE(V124:X124)</f>
        <v>7.706666666666667</v>
      </c>
      <c r="Z124" s="2"/>
      <c r="AA124" s="2"/>
      <c r="AB124" s="2"/>
    </row>
    <row r="125" spans="1:28" x14ac:dyDescent="0.2">
      <c r="A125" s="2"/>
      <c r="B125" s="2" t="s">
        <v>27</v>
      </c>
      <c r="C125" s="2"/>
      <c r="D125" s="2"/>
      <c r="E125" s="2">
        <f>D119+D122</f>
        <v>405.39599999999996</v>
      </c>
      <c r="F125" s="2"/>
      <c r="G125" s="2"/>
      <c r="H125" s="2"/>
      <c r="I125" s="2">
        <f>I119+I122</f>
        <v>911.80199999999991</v>
      </c>
      <c r="J125" s="2"/>
      <c r="K125" s="2"/>
      <c r="L125" s="2"/>
      <c r="M125" s="2">
        <f>M119+M122</f>
        <v>594.005</v>
      </c>
      <c r="N125" s="2"/>
      <c r="O125" s="2"/>
      <c r="P125" s="2"/>
      <c r="Q125" s="2">
        <f>Q119+Q122</f>
        <v>860.07833333333338</v>
      </c>
      <c r="R125" s="2"/>
      <c r="S125" s="2"/>
      <c r="T125" s="2"/>
      <c r="U125" s="2">
        <f>T119+T122</f>
        <v>795.39599999999996</v>
      </c>
      <c r="V125" s="2"/>
      <c r="W125" s="2"/>
      <c r="X125" s="2"/>
      <c r="Y125" s="2">
        <f>Y119+Y122</f>
        <v>729.07899999999995</v>
      </c>
      <c r="Z125" s="2"/>
      <c r="AA125" s="2"/>
      <c r="AB125" s="2"/>
    </row>
    <row r="126" spans="1:28" x14ac:dyDescent="0.2">
      <c r="A126" s="2"/>
      <c r="B126" s="2" t="s">
        <v>28</v>
      </c>
      <c r="C126" s="2"/>
      <c r="D126" s="2"/>
      <c r="E126" s="2">
        <f>D123/E125</f>
        <v>0.1412692774472368</v>
      </c>
      <c r="F126" s="2"/>
      <c r="G126" s="2"/>
      <c r="H126" s="2"/>
      <c r="I126" s="2">
        <f>I123/I125</f>
        <v>9.0435935287120087E-2</v>
      </c>
      <c r="J126" s="2"/>
      <c r="K126" s="2"/>
      <c r="L126" s="2"/>
      <c r="M126" s="2">
        <f>M123/M125</f>
        <v>0.14234476140773225</v>
      </c>
      <c r="N126" s="2"/>
      <c r="O126" s="2"/>
      <c r="P126" s="2"/>
      <c r="Q126" s="2">
        <f>Q123/Q125</f>
        <v>7.1730675694268151E-2</v>
      </c>
      <c r="R126" s="2"/>
      <c r="S126" s="2"/>
      <c r="T126" s="2"/>
      <c r="U126" s="2">
        <f>T123/U125</f>
        <v>3.7170164295520725E-2</v>
      </c>
      <c r="V126" s="2"/>
      <c r="W126" s="2"/>
      <c r="X126" s="2"/>
      <c r="Y126" s="2">
        <f>Y123/Y125</f>
        <v>7.2100097063098334E-2</v>
      </c>
      <c r="Z126" s="2"/>
      <c r="AA126" s="2"/>
      <c r="AB126" s="2"/>
    </row>
    <row r="127" spans="1:28" x14ac:dyDescent="0.2">
      <c r="A127" s="54" t="s">
        <v>40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</row>
    <row r="128" spans="1:28" x14ac:dyDescent="0.2">
      <c r="A128" s="1" t="s">
        <v>22</v>
      </c>
      <c r="B128" s="55" t="s">
        <v>1</v>
      </c>
      <c r="C128" s="55"/>
      <c r="D128" s="55"/>
      <c r="E128" s="3"/>
      <c r="F128" s="56" t="s">
        <v>4</v>
      </c>
      <c r="G128" s="56"/>
      <c r="H128" s="56"/>
      <c r="I128" s="12"/>
      <c r="J128" s="56" t="s">
        <v>35</v>
      </c>
      <c r="K128" s="56"/>
      <c r="L128" s="56"/>
      <c r="M128" s="12"/>
      <c r="N128" s="53" t="s">
        <v>36</v>
      </c>
      <c r="O128" s="53"/>
      <c r="P128" s="53"/>
      <c r="Q128" s="13"/>
      <c r="R128" s="53" t="s">
        <v>39</v>
      </c>
      <c r="S128" s="53"/>
      <c r="T128" s="53"/>
      <c r="U128" s="13"/>
      <c r="V128" s="53" t="s">
        <v>32</v>
      </c>
      <c r="W128" s="53"/>
      <c r="X128" s="53"/>
      <c r="Y128" s="53"/>
      <c r="Z128" s="2"/>
      <c r="AA128" s="2"/>
      <c r="AB128" s="2"/>
    </row>
    <row r="129" spans="1:28" x14ac:dyDescent="0.2">
      <c r="A129" s="1"/>
      <c r="B129" s="5" t="s">
        <v>8</v>
      </c>
      <c r="C129" s="5" t="s">
        <v>9</v>
      </c>
      <c r="D129" s="5" t="s">
        <v>10</v>
      </c>
      <c r="E129" s="5"/>
      <c r="F129" s="5" t="s">
        <v>8</v>
      </c>
      <c r="G129" s="5" t="s">
        <v>9</v>
      </c>
      <c r="H129" s="5" t="s">
        <v>10</v>
      </c>
      <c r="I129" s="5"/>
      <c r="J129" s="5" t="s">
        <v>8</v>
      </c>
      <c r="K129" s="5" t="s">
        <v>9</v>
      </c>
      <c r="L129" s="5" t="s">
        <v>10</v>
      </c>
      <c r="M129" s="5"/>
      <c r="N129" s="5" t="s">
        <v>8</v>
      </c>
      <c r="O129" s="5" t="s">
        <v>9</v>
      </c>
      <c r="P129" s="5" t="s">
        <v>10</v>
      </c>
      <c r="Q129" s="5"/>
      <c r="R129" s="5" t="s">
        <v>8</v>
      </c>
      <c r="S129" s="5" t="s">
        <v>9</v>
      </c>
      <c r="T129" s="5" t="s">
        <v>10</v>
      </c>
      <c r="U129" s="5"/>
      <c r="V129" s="5" t="s">
        <v>8</v>
      </c>
      <c r="W129" s="5" t="s">
        <v>9</v>
      </c>
      <c r="X129" s="5" t="s">
        <v>10</v>
      </c>
      <c r="Y129" s="2"/>
      <c r="Z129" s="2"/>
      <c r="AA129" s="2"/>
      <c r="AB129" s="2"/>
    </row>
    <row r="130" spans="1:28" x14ac:dyDescent="0.2">
      <c r="A130" s="1" t="s">
        <v>11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>
        <v>1407.0360000000001</v>
      </c>
      <c r="O130" s="2"/>
      <c r="P130" s="2"/>
      <c r="Q130" s="2"/>
      <c r="R130" s="2"/>
      <c r="S130" s="2"/>
      <c r="T130" s="2">
        <v>963.95100000000002</v>
      </c>
      <c r="U130" s="2"/>
      <c r="V130" s="2"/>
      <c r="W130" s="2"/>
      <c r="X130" s="2"/>
      <c r="Y130" s="2"/>
      <c r="Z130" s="2"/>
      <c r="AA130" s="2"/>
      <c r="AB130" s="2"/>
    </row>
    <row r="131" spans="1:28" x14ac:dyDescent="0.2">
      <c r="A131" s="1" t="s">
        <v>12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>
        <v>160.655</v>
      </c>
      <c r="O131" s="2"/>
      <c r="P131" s="2"/>
      <c r="Q131" s="2"/>
      <c r="R131" s="2"/>
      <c r="S131" s="2"/>
      <c r="T131" s="2">
        <v>139.41</v>
      </c>
      <c r="U131" s="2"/>
      <c r="V131" s="2"/>
      <c r="W131" s="2"/>
      <c r="X131" s="2"/>
      <c r="Y131" s="2"/>
      <c r="Z131" s="2"/>
      <c r="AA131" s="2"/>
      <c r="AB131" s="2"/>
    </row>
    <row r="132" spans="1:28" x14ac:dyDescent="0.2">
      <c r="A132" s="1" t="s">
        <v>13</v>
      </c>
      <c r="B132" s="2">
        <v>437.14499999999998</v>
      </c>
      <c r="C132" s="2"/>
      <c r="D132" s="2">
        <v>114.185</v>
      </c>
      <c r="E132" s="2">
        <f t="shared" ref="E132:E137" si="48">AVERAGE(B132,D132)</f>
        <v>275.66499999999996</v>
      </c>
      <c r="F132" s="2">
        <v>552.10900000000004</v>
      </c>
      <c r="G132" s="2">
        <v>398.86599999999999</v>
      </c>
      <c r="H132" s="2">
        <v>224.45500000000001</v>
      </c>
      <c r="I132" s="2">
        <f t="shared" ref="I132:I137" si="49">AVERAGE(F132:H132)</f>
        <v>391.81</v>
      </c>
      <c r="J132" s="2">
        <v>276.32</v>
      </c>
      <c r="K132" s="2">
        <v>283.94499999999999</v>
      </c>
      <c r="L132" s="2">
        <v>163.40899999999999</v>
      </c>
      <c r="M132" s="2">
        <f>AVERAGE(J132:L132)</f>
        <v>241.22466666666665</v>
      </c>
      <c r="N132" s="2">
        <v>823.05600000000004</v>
      </c>
      <c r="O132" s="2">
        <v>578.10599999999999</v>
      </c>
      <c r="P132" s="2"/>
      <c r="Q132" s="2">
        <f t="shared" ref="Q132:Q137" si="50">AVERAGE(N132:O132)</f>
        <v>700.58100000000002</v>
      </c>
      <c r="R132" s="2"/>
      <c r="S132" s="2"/>
      <c r="T132" s="2">
        <v>414.666</v>
      </c>
      <c r="U132" s="2"/>
      <c r="V132" s="2"/>
      <c r="W132" s="2">
        <v>654.51300000000003</v>
      </c>
      <c r="X132" s="2"/>
      <c r="Y132" s="2"/>
      <c r="Z132" s="2"/>
      <c r="AA132" s="2"/>
      <c r="AB132" s="2"/>
    </row>
    <row r="133" spans="1:28" x14ac:dyDescent="0.2">
      <c r="A133" s="1" t="s">
        <v>14</v>
      </c>
      <c r="B133" s="2">
        <v>437.04399999999998</v>
      </c>
      <c r="C133" s="2"/>
      <c r="D133" s="2">
        <v>114.184</v>
      </c>
      <c r="E133" s="2">
        <f t="shared" si="48"/>
        <v>275.61399999999998</v>
      </c>
      <c r="F133" s="2">
        <v>551.678</v>
      </c>
      <c r="G133" s="2">
        <v>398.86099999999999</v>
      </c>
      <c r="H133" s="2">
        <v>224.29900000000001</v>
      </c>
      <c r="I133" s="2">
        <f t="shared" si="49"/>
        <v>391.61266666666666</v>
      </c>
      <c r="J133" s="2">
        <v>275.86900000000003</v>
      </c>
      <c r="K133" s="2">
        <v>283.86700000000002</v>
      </c>
      <c r="L133" s="2">
        <v>162.619</v>
      </c>
      <c r="M133" s="2">
        <f t="shared" ref="M133:M138" si="51">AVERAGE(J133:L133)</f>
        <v>240.78500000000005</v>
      </c>
      <c r="N133" s="2">
        <v>822.62099999999998</v>
      </c>
      <c r="O133" s="2">
        <v>575.90300000000002</v>
      </c>
      <c r="P133" s="2"/>
      <c r="Q133" s="2">
        <f t="shared" si="50"/>
        <v>699.26199999999994</v>
      </c>
      <c r="R133" s="2"/>
      <c r="S133" s="2"/>
      <c r="T133" s="2">
        <v>413.14499999999998</v>
      </c>
      <c r="U133" s="2"/>
      <c r="V133" s="2"/>
      <c r="W133" s="2">
        <v>653.87800000000004</v>
      </c>
      <c r="X133" s="2"/>
      <c r="Y133" s="2">
        <f t="shared" ref="Y133:Y137" si="52">AVERAGE(V133:X133)</f>
        <v>653.87800000000004</v>
      </c>
      <c r="Z133" s="2"/>
      <c r="AA133" s="2"/>
      <c r="AB133" s="2"/>
    </row>
    <row r="134" spans="1:28" x14ac:dyDescent="0.2">
      <c r="A134" s="1" t="s">
        <v>15</v>
      </c>
      <c r="B134" s="2">
        <v>1.2330000000000001</v>
      </c>
      <c r="C134" s="2"/>
      <c r="D134" s="2">
        <v>0.30199999999999999</v>
      </c>
      <c r="E134" s="2">
        <f t="shared" si="48"/>
        <v>0.76750000000000007</v>
      </c>
      <c r="F134" s="2">
        <v>2.2629999999999999</v>
      </c>
      <c r="G134" s="2">
        <v>0.29899999999999999</v>
      </c>
      <c r="H134" s="2">
        <v>2.1349999999999998</v>
      </c>
      <c r="I134" s="2">
        <f t="shared" si="49"/>
        <v>1.5656666666666663</v>
      </c>
      <c r="J134" s="2">
        <v>3.274</v>
      </c>
      <c r="K134" s="2">
        <v>1.343</v>
      </c>
      <c r="L134" s="2">
        <v>5.6349999999999998</v>
      </c>
      <c r="M134" s="2">
        <f t="shared" si="51"/>
        <v>3.4173333333333331</v>
      </c>
      <c r="N134" s="2">
        <v>1.863</v>
      </c>
      <c r="O134" s="2">
        <v>5.0039999999999996</v>
      </c>
      <c r="P134" s="2"/>
      <c r="Q134" s="2">
        <f t="shared" si="50"/>
        <v>3.4334999999999996</v>
      </c>
      <c r="R134" s="2"/>
      <c r="S134" s="2"/>
      <c r="T134" s="2">
        <v>4.91</v>
      </c>
      <c r="U134" s="2"/>
      <c r="V134" s="2"/>
      <c r="W134" s="2">
        <v>2.5230000000000001</v>
      </c>
      <c r="X134" s="2"/>
      <c r="Y134" s="2">
        <f t="shared" si="52"/>
        <v>2.5230000000000001</v>
      </c>
      <c r="Z134" s="2"/>
      <c r="AA134" s="2"/>
      <c r="AB134" s="2"/>
    </row>
    <row r="135" spans="1:28" x14ac:dyDescent="0.2">
      <c r="A135" s="1" t="s">
        <v>16</v>
      </c>
      <c r="B135" s="2">
        <v>352.54</v>
      </c>
      <c r="C135" s="2"/>
      <c r="D135" s="2">
        <v>169.32400000000001</v>
      </c>
      <c r="E135" s="2">
        <f t="shared" si="48"/>
        <v>260.93200000000002</v>
      </c>
      <c r="F135" s="2">
        <v>332.75200000000001</v>
      </c>
      <c r="G135" s="2">
        <v>390.48099999999999</v>
      </c>
      <c r="H135" s="2">
        <v>502.21800000000002</v>
      </c>
      <c r="I135" s="2">
        <f t="shared" si="49"/>
        <v>408.48366666666669</v>
      </c>
      <c r="J135" s="2">
        <v>497.36099999999999</v>
      </c>
      <c r="K135" s="2">
        <v>304.774</v>
      </c>
      <c r="L135" s="2">
        <v>319.959</v>
      </c>
      <c r="M135" s="2">
        <f t="shared" si="51"/>
        <v>374.03133333333335</v>
      </c>
      <c r="N135" s="2">
        <v>467.99299999999999</v>
      </c>
      <c r="O135" s="2">
        <v>275.40199999999999</v>
      </c>
      <c r="P135" s="2"/>
      <c r="Q135" s="2">
        <f t="shared" si="50"/>
        <v>371.69749999999999</v>
      </c>
      <c r="R135" s="2"/>
      <c r="S135" s="2"/>
      <c r="T135" s="2">
        <v>314.673</v>
      </c>
      <c r="U135" s="2"/>
      <c r="V135" s="2">
        <v>388.36500000000001</v>
      </c>
      <c r="W135" s="2">
        <v>403.70499999999998</v>
      </c>
      <c r="X135" s="2">
        <v>326.625</v>
      </c>
      <c r="Y135" s="2">
        <f t="shared" si="52"/>
        <v>372.89833333333331</v>
      </c>
      <c r="Z135" s="2"/>
      <c r="AA135" s="2"/>
      <c r="AB135" s="2"/>
    </row>
    <row r="136" spans="1:28" x14ac:dyDescent="0.2">
      <c r="A136" s="1" t="s">
        <v>17</v>
      </c>
      <c r="B136" s="2">
        <v>347.24700000000001</v>
      </c>
      <c r="C136" s="2"/>
      <c r="D136" s="2">
        <v>160.46799999999999</v>
      </c>
      <c r="E136" s="2">
        <f t="shared" si="48"/>
        <v>253.85750000000002</v>
      </c>
      <c r="F136" s="2">
        <v>327.34500000000003</v>
      </c>
      <c r="G136" s="2">
        <v>385.69799999999998</v>
      </c>
      <c r="H136" s="2">
        <v>492.33800000000002</v>
      </c>
      <c r="I136" s="2">
        <f t="shared" si="49"/>
        <v>401.7936666666667</v>
      </c>
      <c r="J136" s="2">
        <v>490.13299999999998</v>
      </c>
      <c r="K136" s="2">
        <v>303.96199999999999</v>
      </c>
      <c r="L136" s="2">
        <v>310.29599999999999</v>
      </c>
      <c r="M136" s="2">
        <f t="shared" si="51"/>
        <v>368.13033333333334</v>
      </c>
      <c r="N136" s="2">
        <v>464.99400000000003</v>
      </c>
      <c r="O136" s="2">
        <v>270.46100000000001</v>
      </c>
      <c r="P136" s="2"/>
      <c r="Q136" s="2">
        <f t="shared" si="50"/>
        <v>367.72750000000002</v>
      </c>
      <c r="R136" s="2"/>
      <c r="S136" s="2"/>
      <c r="T136" s="2">
        <v>311.88499999999999</v>
      </c>
      <c r="U136" s="2"/>
      <c r="V136" s="2">
        <v>382.10199999999998</v>
      </c>
      <c r="W136" s="2">
        <v>400.60599999999999</v>
      </c>
      <c r="X136" s="2">
        <v>324.00700000000001</v>
      </c>
      <c r="Y136" s="2">
        <f t="shared" si="52"/>
        <v>368.90499999999997</v>
      </c>
      <c r="Z136" s="2"/>
      <c r="AA136" s="2"/>
      <c r="AB136" s="2"/>
    </row>
    <row r="137" spans="1:28" x14ac:dyDescent="0.2">
      <c r="A137" s="1" t="s">
        <v>18</v>
      </c>
      <c r="B137" s="2">
        <v>60.860999999999997</v>
      </c>
      <c r="C137" s="2"/>
      <c r="D137" s="2">
        <v>54.043999999999997</v>
      </c>
      <c r="E137" s="2">
        <f t="shared" si="48"/>
        <v>57.452500000000001</v>
      </c>
      <c r="F137" s="2">
        <v>59.744</v>
      </c>
      <c r="G137" s="2">
        <v>60.930999999999997</v>
      </c>
      <c r="H137" s="2">
        <v>99.123000000000005</v>
      </c>
      <c r="I137" s="2">
        <f t="shared" si="49"/>
        <v>73.266000000000005</v>
      </c>
      <c r="J137" s="2">
        <v>84.483000000000004</v>
      </c>
      <c r="K137" s="2">
        <v>22.241</v>
      </c>
      <c r="L137" s="2">
        <v>78.040000000000006</v>
      </c>
      <c r="M137" s="2">
        <f t="shared" si="51"/>
        <v>61.588000000000001</v>
      </c>
      <c r="N137" s="2">
        <v>52.893999999999998</v>
      </c>
      <c r="O137" s="2">
        <v>51.932000000000002</v>
      </c>
      <c r="P137" s="2"/>
      <c r="Q137" s="2">
        <f t="shared" si="50"/>
        <v>52.412999999999997</v>
      </c>
      <c r="R137" s="2"/>
      <c r="S137" s="2"/>
      <c r="T137" s="2">
        <v>41.831000000000003</v>
      </c>
      <c r="U137" s="2"/>
      <c r="V137" s="2">
        <v>69.468999999999994</v>
      </c>
      <c r="W137" s="2">
        <v>49.93</v>
      </c>
      <c r="X137" s="2">
        <v>41.271999999999998</v>
      </c>
      <c r="Y137" s="2">
        <f t="shared" si="52"/>
        <v>53.556999999999995</v>
      </c>
      <c r="Z137" s="2"/>
      <c r="AA137" s="2"/>
      <c r="AB137" s="2"/>
    </row>
    <row r="138" spans="1:28" x14ac:dyDescent="0.2">
      <c r="A138" s="1" t="s">
        <v>19</v>
      </c>
      <c r="B138" s="2">
        <v>9.9410000000000007</v>
      </c>
      <c r="C138" s="2"/>
      <c r="D138" s="2">
        <v>18.613</v>
      </c>
      <c r="E138" s="2">
        <f>AVERAGE(B138,D138)</f>
        <v>14.277000000000001</v>
      </c>
      <c r="F138" s="2">
        <v>10.343</v>
      </c>
      <c r="G138" s="2">
        <v>8.9700000000000006</v>
      </c>
      <c r="H138" s="2">
        <v>11.382999999999999</v>
      </c>
      <c r="I138" s="2">
        <f>AVERAGE(F138:H138)</f>
        <v>10.232000000000001</v>
      </c>
      <c r="J138" s="2">
        <v>9.7799999999999994</v>
      </c>
      <c r="K138" s="2">
        <v>4.1849999999999996</v>
      </c>
      <c r="L138" s="2">
        <v>14.117000000000001</v>
      </c>
      <c r="M138" s="2">
        <f t="shared" si="51"/>
        <v>9.3606666666666669</v>
      </c>
      <c r="N138" s="2">
        <v>6.49</v>
      </c>
      <c r="O138" s="2">
        <v>10.869</v>
      </c>
      <c r="P138" s="2"/>
      <c r="Q138" s="2">
        <f>AVERAGE(N138:O138)</f>
        <v>8.6795000000000009</v>
      </c>
      <c r="R138" s="2"/>
      <c r="S138" s="2"/>
      <c r="T138" s="2">
        <v>7.6390000000000002</v>
      </c>
      <c r="U138" s="2"/>
      <c r="V138" s="2">
        <v>10.304</v>
      </c>
      <c r="W138" s="2">
        <v>7.1050000000000004</v>
      </c>
      <c r="X138" s="2">
        <v>7.2590000000000003</v>
      </c>
      <c r="Y138" s="2">
        <f>AVERAGE(V138:X138)</f>
        <v>8.222666666666667</v>
      </c>
      <c r="Z138" s="2"/>
      <c r="AA138" s="2"/>
      <c r="AB138" s="2"/>
    </row>
    <row r="139" spans="1:28" x14ac:dyDescent="0.2">
      <c r="A139" s="2"/>
      <c r="B139" s="2" t="s">
        <v>27</v>
      </c>
      <c r="C139" s="2"/>
      <c r="D139" s="2"/>
      <c r="E139" s="2">
        <f>E133+E136</f>
        <v>529.47149999999999</v>
      </c>
      <c r="F139" s="2"/>
      <c r="G139" s="2"/>
      <c r="H139" s="2"/>
      <c r="I139" s="2">
        <f>I133+I136</f>
        <v>793.40633333333335</v>
      </c>
      <c r="J139" s="2"/>
      <c r="K139" s="2"/>
      <c r="L139" s="2"/>
      <c r="M139" s="2">
        <f>M133+M136</f>
        <v>608.91533333333336</v>
      </c>
      <c r="N139" s="2"/>
      <c r="O139" s="2"/>
      <c r="P139" s="2"/>
      <c r="Q139" s="2">
        <f>Q133+Q136</f>
        <v>1066.9894999999999</v>
      </c>
      <c r="R139" s="2"/>
      <c r="S139" s="2"/>
      <c r="T139" s="2"/>
      <c r="U139" s="2">
        <f>T133+T131+T136</f>
        <v>864.43999999999994</v>
      </c>
      <c r="V139" s="2"/>
      <c r="W139" s="2"/>
      <c r="X139" s="2"/>
      <c r="Y139" s="2">
        <f>Y133+Y136</f>
        <v>1022.783</v>
      </c>
      <c r="Z139" s="2"/>
      <c r="AA139" s="2"/>
      <c r="AB139" s="2" t="s">
        <v>41</v>
      </c>
    </row>
    <row r="140" spans="1:28" x14ac:dyDescent="0.2">
      <c r="A140" s="2"/>
      <c r="B140" s="2" t="s">
        <v>28</v>
      </c>
      <c r="C140" s="2"/>
      <c r="D140" s="2"/>
      <c r="E140" s="2">
        <f>E137/E139</f>
        <v>0.10850914544031171</v>
      </c>
      <c r="F140" s="2"/>
      <c r="G140" s="2"/>
      <c r="H140" s="2"/>
      <c r="I140" s="2">
        <f>I137/I139</f>
        <v>9.2343603676804539E-2</v>
      </c>
      <c r="J140" s="2"/>
      <c r="K140" s="2"/>
      <c r="L140" s="2"/>
      <c r="M140" s="2">
        <f>M137/M139</f>
        <v>0.10114378244156549</v>
      </c>
      <c r="N140" s="2"/>
      <c r="O140" s="2"/>
      <c r="P140" s="2"/>
      <c r="Q140" s="2">
        <f>Q137/Q139</f>
        <v>4.9122320322739825E-2</v>
      </c>
      <c r="R140" s="2"/>
      <c r="S140" s="2"/>
      <c r="T140" s="2"/>
      <c r="U140" s="2">
        <f>T137/U139</f>
        <v>4.8390865762805983E-2</v>
      </c>
      <c r="V140" s="2"/>
      <c r="W140" s="2"/>
      <c r="X140" s="2"/>
      <c r="Y140" s="2">
        <f>Y137/Y139</f>
        <v>5.2363991188746774E-2</v>
      </c>
      <c r="Z140" s="2"/>
      <c r="AA140" s="2"/>
      <c r="AB140" s="2"/>
    </row>
    <row r="141" spans="1:28" x14ac:dyDescent="0.2">
      <c r="A141" s="54" t="s">
        <v>42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</row>
    <row r="142" spans="1:28" x14ac:dyDescent="0.2">
      <c r="A142" s="1" t="s">
        <v>22</v>
      </c>
      <c r="B142" s="55" t="s">
        <v>1</v>
      </c>
      <c r="C142" s="55"/>
      <c r="D142" s="55"/>
      <c r="E142" s="3"/>
      <c r="F142" s="56" t="s">
        <v>4</v>
      </c>
      <c r="G142" s="56"/>
      <c r="H142" s="56"/>
      <c r="I142" s="12"/>
      <c r="J142" s="56" t="s">
        <v>35</v>
      </c>
      <c r="K142" s="56"/>
      <c r="L142" s="56"/>
      <c r="M142" s="12"/>
      <c r="N142" s="53" t="s">
        <v>36</v>
      </c>
      <c r="O142" s="53"/>
      <c r="P142" s="53"/>
      <c r="Q142" s="13"/>
      <c r="R142" s="53" t="s">
        <v>32</v>
      </c>
      <c r="S142" s="53"/>
      <c r="T142" s="53"/>
      <c r="U142" s="13"/>
      <c r="V142" s="53" t="s">
        <v>43</v>
      </c>
      <c r="W142" s="53"/>
      <c r="X142" s="53"/>
      <c r="Y142" s="14"/>
      <c r="Z142" s="2"/>
      <c r="AA142" s="2"/>
      <c r="AB142" s="2"/>
    </row>
    <row r="143" spans="1:28" x14ac:dyDescent="0.2">
      <c r="A143" s="1"/>
      <c r="B143" s="5" t="s">
        <v>8</v>
      </c>
      <c r="C143" s="5" t="s">
        <v>9</v>
      </c>
      <c r="D143" s="5" t="s">
        <v>10</v>
      </c>
      <c r="E143" s="5"/>
      <c r="F143" s="5" t="s">
        <v>8</v>
      </c>
      <c r="G143" s="5" t="s">
        <v>9</v>
      </c>
      <c r="H143" s="5" t="s">
        <v>10</v>
      </c>
      <c r="I143" s="5"/>
      <c r="J143" s="5" t="s">
        <v>8</v>
      </c>
      <c r="K143" s="5" t="s">
        <v>9</v>
      </c>
      <c r="L143" s="5" t="s">
        <v>10</v>
      </c>
      <c r="M143" s="5"/>
      <c r="N143" s="5" t="s">
        <v>8</v>
      </c>
      <c r="O143" s="5" t="s">
        <v>9</v>
      </c>
      <c r="P143" s="5" t="s">
        <v>10</v>
      </c>
      <c r="Q143" s="5"/>
      <c r="R143" s="5" t="s">
        <v>8</v>
      </c>
      <c r="S143" s="5" t="s">
        <v>9</v>
      </c>
      <c r="T143" s="5" t="s">
        <v>10</v>
      </c>
      <c r="U143" s="5"/>
      <c r="V143" s="5" t="s">
        <v>8</v>
      </c>
      <c r="W143" s="5" t="s">
        <v>9</v>
      </c>
      <c r="X143" s="5" t="s">
        <v>10</v>
      </c>
      <c r="Y143" s="2"/>
      <c r="Z143" s="2"/>
      <c r="AA143" s="2"/>
      <c r="AB143" s="2"/>
    </row>
    <row r="144" spans="1:28" x14ac:dyDescent="0.2">
      <c r="A144" s="1" t="s">
        <v>11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x14ac:dyDescent="0.2">
      <c r="A145" s="1" t="s">
        <v>12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x14ac:dyDescent="0.2">
      <c r="A146" s="1" t="s">
        <v>13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>
        <v>212.80699999999999</v>
      </c>
      <c r="O146" s="2">
        <v>527.31899999999996</v>
      </c>
      <c r="P146" s="2">
        <v>137.86000000000001</v>
      </c>
      <c r="Q146" s="2"/>
      <c r="R146" s="2">
        <v>219.06899999999999</v>
      </c>
      <c r="S146" s="2">
        <v>717.55200000000002</v>
      </c>
      <c r="T146" s="2">
        <v>253.09399999999999</v>
      </c>
      <c r="U146" s="2">
        <f t="shared" ref="U146:U151" si="53">AVERAGE(R146:T146)</f>
        <v>396.57166666666666</v>
      </c>
      <c r="V146" s="2">
        <v>139.44999999999999</v>
      </c>
      <c r="W146" s="2"/>
      <c r="X146" s="2">
        <v>212.33600000000001</v>
      </c>
      <c r="Y146" s="2">
        <f>AVERAGE(V146,X146)</f>
        <v>175.893</v>
      </c>
      <c r="Z146" s="2"/>
      <c r="AA146" s="2"/>
      <c r="AB146" s="2"/>
    </row>
    <row r="147" spans="1:28" x14ac:dyDescent="0.2">
      <c r="A147" s="1" t="s">
        <v>14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>
        <v>212.42599999999999</v>
      </c>
      <c r="O147" s="2">
        <v>527.31700000000001</v>
      </c>
      <c r="P147" s="2">
        <v>137.637</v>
      </c>
      <c r="Q147" s="2">
        <f t="shared" ref="Q147:Q151" si="54">AVERAGE(N147:P147)</f>
        <v>292.45999999999998</v>
      </c>
      <c r="R147" s="2">
        <v>219.06299999999999</v>
      </c>
      <c r="S147" s="2">
        <v>716.14099999999996</v>
      </c>
      <c r="T147" s="2">
        <v>252.06899999999999</v>
      </c>
      <c r="U147" s="2">
        <f t="shared" si="53"/>
        <v>395.75766666666664</v>
      </c>
      <c r="V147" s="2">
        <v>139.41800000000001</v>
      </c>
      <c r="W147" s="2"/>
      <c r="X147" s="2">
        <v>212.33500000000001</v>
      </c>
      <c r="Y147" s="2">
        <f t="shared" ref="Y147:Y151" si="55">AVERAGE(V147,X147)</f>
        <v>175.87650000000002</v>
      </c>
      <c r="Z147" s="2"/>
      <c r="AA147" s="2"/>
      <c r="AB147" s="2"/>
    </row>
    <row r="148" spans="1:28" x14ac:dyDescent="0.2">
      <c r="A148" s="1" t="s">
        <v>15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>
        <v>3.43</v>
      </c>
      <c r="O148" s="2">
        <v>0.15</v>
      </c>
      <c r="P148" s="2">
        <v>3.2589999999999999</v>
      </c>
      <c r="Q148" s="2">
        <f t="shared" si="54"/>
        <v>2.279666666666667</v>
      </c>
      <c r="R148" s="2">
        <v>0.39500000000000002</v>
      </c>
      <c r="S148" s="2">
        <v>3.5950000000000002</v>
      </c>
      <c r="T148" s="2">
        <v>5.16</v>
      </c>
      <c r="U148" s="2">
        <f t="shared" si="53"/>
        <v>3.0500000000000003</v>
      </c>
      <c r="V148" s="2">
        <v>1.2290000000000001</v>
      </c>
      <c r="W148" s="2"/>
      <c r="X148" s="2">
        <v>0.106</v>
      </c>
      <c r="Y148" s="2">
        <f t="shared" si="55"/>
        <v>0.66750000000000009</v>
      </c>
      <c r="Z148" s="2"/>
      <c r="AA148" s="2"/>
      <c r="AB148" s="2"/>
    </row>
    <row r="149" spans="1:28" x14ac:dyDescent="0.2">
      <c r="A149" s="1" t="s">
        <v>16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>
        <v>410.036</v>
      </c>
      <c r="O149" s="2">
        <v>318.83300000000003</v>
      </c>
      <c r="P149" s="2">
        <v>223.995</v>
      </c>
      <c r="Q149" s="2">
        <f t="shared" si="54"/>
        <v>317.62133333333333</v>
      </c>
      <c r="R149" s="2">
        <v>338.327</v>
      </c>
      <c r="S149" s="2">
        <v>272.45100000000002</v>
      </c>
      <c r="T149" s="2">
        <v>295.30099999999999</v>
      </c>
      <c r="U149" s="2">
        <f t="shared" si="53"/>
        <v>302.0263333333333</v>
      </c>
      <c r="V149" s="2">
        <v>71.766999999999996</v>
      </c>
      <c r="W149" s="2"/>
      <c r="X149" s="2">
        <v>227.642</v>
      </c>
      <c r="Y149" s="2">
        <f t="shared" si="55"/>
        <v>149.7045</v>
      </c>
      <c r="Z149" s="2"/>
      <c r="AA149" s="2"/>
      <c r="AB149" s="2"/>
    </row>
    <row r="150" spans="1:28" x14ac:dyDescent="0.2">
      <c r="A150" s="1" t="s">
        <v>17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>
        <v>406.56700000000001</v>
      </c>
      <c r="O150" s="2">
        <v>315.3</v>
      </c>
      <c r="P150" s="2">
        <v>219.011</v>
      </c>
      <c r="Q150" s="2">
        <f t="shared" si="54"/>
        <v>313.62599999999998</v>
      </c>
      <c r="R150" s="2">
        <v>335.51499999999999</v>
      </c>
      <c r="S150" s="2">
        <v>269.017</v>
      </c>
      <c r="T150" s="2">
        <v>293.55099999999999</v>
      </c>
      <c r="U150" s="2">
        <f t="shared" si="53"/>
        <v>299.36099999999993</v>
      </c>
      <c r="V150" s="2">
        <v>69.072999999999993</v>
      </c>
      <c r="W150" s="2"/>
      <c r="X150" s="2">
        <v>225.52699999999999</v>
      </c>
      <c r="Y150" s="2">
        <f t="shared" si="55"/>
        <v>147.29999999999998</v>
      </c>
      <c r="Z150" s="2"/>
      <c r="AA150" s="2"/>
      <c r="AB150" s="2"/>
    </row>
    <row r="151" spans="1:28" x14ac:dyDescent="0.2">
      <c r="A151" s="1" t="s">
        <v>18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>
        <v>53.225999999999999</v>
      </c>
      <c r="O151" s="2">
        <v>47.332000000000001</v>
      </c>
      <c r="P151" s="2">
        <v>46.991</v>
      </c>
      <c r="Q151" s="2">
        <f t="shared" si="54"/>
        <v>49.182999999999993</v>
      </c>
      <c r="R151" s="2">
        <v>43.527000000000001</v>
      </c>
      <c r="S151" s="2">
        <v>43.119</v>
      </c>
      <c r="T151" s="2">
        <v>32.103000000000002</v>
      </c>
      <c r="U151" s="2">
        <f t="shared" si="53"/>
        <v>39.582999999999998</v>
      </c>
      <c r="V151" s="2">
        <v>19.478000000000002</v>
      </c>
      <c r="W151" s="2"/>
      <c r="X151" s="2">
        <v>30.957000000000001</v>
      </c>
      <c r="Y151" s="2">
        <f t="shared" si="55"/>
        <v>25.217500000000001</v>
      </c>
      <c r="Z151" s="2"/>
      <c r="AA151" s="2"/>
      <c r="AB151" s="2"/>
    </row>
    <row r="152" spans="1:28" x14ac:dyDescent="0.2">
      <c r="A152" s="1" t="s">
        <v>19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>
        <v>7.4589999999999996</v>
      </c>
      <c r="O152" s="2">
        <v>8.5370000000000008</v>
      </c>
      <c r="P152" s="2">
        <v>12.11</v>
      </c>
      <c r="Q152" s="2">
        <f>AVERAGE(N152:P152)</f>
        <v>9.3686666666666678</v>
      </c>
      <c r="R152" s="2">
        <v>7.3920000000000003</v>
      </c>
      <c r="S152" s="2">
        <v>9.1059999999999999</v>
      </c>
      <c r="T152" s="2">
        <v>6.2409999999999997</v>
      </c>
      <c r="U152" s="2">
        <f>AVERAGE(R152:T152)</f>
        <v>7.5796666666666672</v>
      </c>
      <c r="V152" s="2">
        <v>15.747999999999999</v>
      </c>
      <c r="W152" s="2"/>
      <c r="X152" s="2">
        <v>7.8159999999999998</v>
      </c>
      <c r="Y152" s="2">
        <f>AVERAGE(V152,X152)</f>
        <v>11.782</v>
      </c>
      <c r="Z152" s="2"/>
      <c r="AA152" s="2"/>
      <c r="AB152" s="2"/>
    </row>
    <row r="153" spans="1:28" x14ac:dyDescent="0.2">
      <c r="B153" s="2" t="s">
        <v>27</v>
      </c>
      <c r="Q153" s="2">
        <f>Q147+Q150</f>
        <v>606.08600000000001</v>
      </c>
      <c r="U153" s="2">
        <f>U147+U150</f>
        <v>695.11866666666651</v>
      </c>
      <c r="Y153" s="2">
        <f>Y147+Y150</f>
        <v>323.17650000000003</v>
      </c>
    </row>
    <row r="154" spans="1:28" x14ac:dyDescent="0.2">
      <c r="B154" s="2" t="s">
        <v>28</v>
      </c>
      <c r="Q154" s="2">
        <f>Q151/Q153</f>
        <v>8.1148549875760187E-2</v>
      </c>
      <c r="U154" s="2">
        <f>U151/U153</f>
        <v>5.6944233982111458E-2</v>
      </c>
      <c r="Y154" s="2">
        <f>Y151/Y153</f>
        <v>7.8030116669993016E-2</v>
      </c>
    </row>
  </sheetData>
  <mergeCells count="82">
    <mergeCell ref="A29:AC29"/>
    <mergeCell ref="Z30:AC30"/>
    <mergeCell ref="Z2:AC2"/>
    <mergeCell ref="Z16:AC16"/>
    <mergeCell ref="A57:AB57"/>
    <mergeCell ref="B44:D44"/>
    <mergeCell ref="N44:P44"/>
    <mergeCell ref="R44:T44"/>
    <mergeCell ref="V44:X44"/>
    <mergeCell ref="Z44:AB44"/>
    <mergeCell ref="A43:AB43"/>
    <mergeCell ref="B30:D30"/>
    <mergeCell ref="N30:P30"/>
    <mergeCell ref="R30:T30"/>
    <mergeCell ref="V30:X30"/>
    <mergeCell ref="F30:I30"/>
    <mergeCell ref="A1:AC1"/>
    <mergeCell ref="A15:AC15"/>
    <mergeCell ref="B16:D16"/>
    <mergeCell ref="J16:L16"/>
    <mergeCell ref="N16:P16"/>
    <mergeCell ref="R16:T16"/>
    <mergeCell ref="V16:X16"/>
    <mergeCell ref="B2:D2"/>
    <mergeCell ref="F2:H2"/>
    <mergeCell ref="J2:L2"/>
    <mergeCell ref="N2:P2"/>
    <mergeCell ref="R2:T2"/>
    <mergeCell ref="V2:X2"/>
    <mergeCell ref="F16:I16"/>
    <mergeCell ref="J30:M30"/>
    <mergeCell ref="F44:I44"/>
    <mergeCell ref="J44:M44"/>
    <mergeCell ref="A71:AB71"/>
    <mergeCell ref="B58:D58"/>
    <mergeCell ref="F58:H58"/>
    <mergeCell ref="J58:L58"/>
    <mergeCell ref="N58:P58"/>
    <mergeCell ref="R58:U58"/>
    <mergeCell ref="A85:AB85"/>
    <mergeCell ref="B72:D72"/>
    <mergeCell ref="F72:H72"/>
    <mergeCell ref="J72:L72"/>
    <mergeCell ref="N72:P72"/>
    <mergeCell ref="R72:T72"/>
    <mergeCell ref="V72:Y72"/>
    <mergeCell ref="A99:AB99"/>
    <mergeCell ref="B86:D86"/>
    <mergeCell ref="F86:H86"/>
    <mergeCell ref="J86:L86"/>
    <mergeCell ref="N86:P86"/>
    <mergeCell ref="R86:T86"/>
    <mergeCell ref="U86:W86"/>
    <mergeCell ref="Y86:AA86"/>
    <mergeCell ref="A113:AB113"/>
    <mergeCell ref="B100:D100"/>
    <mergeCell ref="F100:H100"/>
    <mergeCell ref="J100:L100"/>
    <mergeCell ref="N100:P100"/>
    <mergeCell ref="R100:T100"/>
    <mergeCell ref="V100:X100"/>
    <mergeCell ref="Z100:AB100"/>
    <mergeCell ref="A127:AB127"/>
    <mergeCell ref="B114:D114"/>
    <mergeCell ref="F114:H114"/>
    <mergeCell ref="J114:L114"/>
    <mergeCell ref="N114:P114"/>
    <mergeCell ref="R114:T114"/>
    <mergeCell ref="V114:X114"/>
    <mergeCell ref="V142:X142"/>
    <mergeCell ref="A141:AB141"/>
    <mergeCell ref="B128:D128"/>
    <mergeCell ref="F128:H128"/>
    <mergeCell ref="J128:L128"/>
    <mergeCell ref="N128:P128"/>
    <mergeCell ref="R128:T128"/>
    <mergeCell ref="B142:D142"/>
    <mergeCell ref="F142:H142"/>
    <mergeCell ref="J142:L142"/>
    <mergeCell ref="N142:P142"/>
    <mergeCell ref="R142:T142"/>
    <mergeCell ref="V128:Y1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5"/>
  <sheetViews>
    <sheetView topLeftCell="A11" zoomScale="125" zoomScaleNormal="85" workbookViewId="0">
      <selection activeCell="I11" sqref="I11"/>
    </sheetView>
  </sheetViews>
  <sheetFormatPr baseColWidth="10" defaultColWidth="11" defaultRowHeight="15" x14ac:dyDescent="0.2"/>
  <cols>
    <col min="7" max="7" width="13" bestFit="1" customWidth="1"/>
  </cols>
  <sheetData>
    <row r="1" spans="1:17" x14ac:dyDescent="0.2">
      <c r="A1" s="59" t="s">
        <v>67</v>
      </c>
      <c r="B1" s="59"/>
      <c r="C1" s="59"/>
      <c r="D1" s="59"/>
      <c r="E1" s="59"/>
      <c r="F1" s="59"/>
      <c r="G1" s="59"/>
      <c r="K1" s="59" t="s">
        <v>128</v>
      </c>
      <c r="L1" s="59"/>
      <c r="M1" s="59"/>
      <c r="N1" s="59"/>
      <c r="O1" s="59"/>
      <c r="P1" s="59"/>
      <c r="Q1" s="59"/>
    </row>
    <row r="2" spans="1:17" x14ac:dyDescent="0.2">
      <c r="A2" s="47" t="s">
        <v>46</v>
      </c>
      <c r="B2" s="46" t="s">
        <v>47</v>
      </c>
      <c r="C2" s="46" t="s">
        <v>27</v>
      </c>
      <c r="D2" s="46" t="s">
        <v>48</v>
      </c>
      <c r="E2" s="46" t="s">
        <v>49</v>
      </c>
      <c r="F2" s="46" t="s">
        <v>50</v>
      </c>
      <c r="G2" s="46" t="s">
        <v>51</v>
      </c>
      <c r="K2" s="47" t="s">
        <v>46</v>
      </c>
      <c r="L2" s="46" t="s">
        <v>47</v>
      </c>
      <c r="M2" s="46" t="s">
        <v>27</v>
      </c>
      <c r="N2" s="46" t="s">
        <v>48</v>
      </c>
      <c r="O2" s="46" t="s">
        <v>49</v>
      </c>
      <c r="P2" s="46" t="s">
        <v>50</v>
      </c>
      <c r="Q2" s="46" t="s">
        <v>51</v>
      </c>
    </row>
    <row r="3" spans="1:17" x14ac:dyDescent="0.2">
      <c r="A3" s="61" t="s">
        <v>52</v>
      </c>
      <c r="B3" s="2" t="s">
        <v>53</v>
      </c>
      <c r="C3" s="2">
        <v>697.16800000000001</v>
      </c>
      <c r="D3" s="2">
        <v>60.462000000000003</v>
      </c>
      <c r="E3" s="10">
        <f>D3/C3</f>
        <v>8.6725150896197187E-2</v>
      </c>
      <c r="F3" s="36">
        <v>150.74626865671641</v>
      </c>
      <c r="G3" s="37">
        <v>90.298507462686558</v>
      </c>
      <c r="K3" s="61" t="s">
        <v>52</v>
      </c>
      <c r="L3" s="2"/>
      <c r="M3" s="2"/>
      <c r="N3" s="2"/>
      <c r="O3" s="10"/>
      <c r="P3" s="36"/>
      <c r="Q3" s="37"/>
    </row>
    <row r="4" spans="1:17" x14ac:dyDescent="0.2">
      <c r="A4" s="62"/>
      <c r="B4" s="2" t="s">
        <v>54</v>
      </c>
      <c r="C4" s="9">
        <v>500.60899999999998</v>
      </c>
      <c r="D4" s="9">
        <v>118.96</v>
      </c>
      <c r="E4" s="10">
        <f t="shared" ref="E4:E6" si="0">D4/C4</f>
        <v>0.23763056597064774</v>
      </c>
      <c r="F4" s="36">
        <v>214.92537313432834</v>
      </c>
      <c r="G4" s="37">
        <v>261.19402985074623</v>
      </c>
      <c r="K4" s="62"/>
      <c r="L4" s="2"/>
      <c r="M4" s="9"/>
      <c r="N4" s="9"/>
      <c r="O4" s="10"/>
      <c r="P4" s="36"/>
      <c r="Q4" s="37"/>
    </row>
    <row r="5" spans="1:17" x14ac:dyDescent="0.2">
      <c r="A5" s="62"/>
      <c r="B5" s="2" t="s">
        <v>55</v>
      </c>
      <c r="C5" s="2">
        <v>994.36500000000001</v>
      </c>
      <c r="D5" s="2">
        <v>65.233000000000004</v>
      </c>
      <c r="E5" s="10">
        <f t="shared" si="0"/>
        <v>6.5602671051374503E-2</v>
      </c>
      <c r="F5" s="36">
        <v>78.358208955223873</v>
      </c>
      <c r="G5" s="37">
        <v>178.35820895522386</v>
      </c>
      <c r="K5" s="60" t="s">
        <v>57</v>
      </c>
      <c r="L5" s="2" t="s">
        <v>129</v>
      </c>
      <c r="M5" s="2">
        <v>585.4</v>
      </c>
      <c r="N5" s="2">
        <v>40.32</v>
      </c>
      <c r="O5" s="10">
        <f>N5/M5</f>
        <v>6.8875982234369665E-2</v>
      </c>
      <c r="P5" s="36"/>
      <c r="Q5" s="37"/>
    </row>
    <row r="6" spans="1:17" x14ac:dyDescent="0.2">
      <c r="A6" s="62"/>
      <c r="B6" s="2" t="s">
        <v>56</v>
      </c>
      <c r="C6" s="9">
        <v>1366.76</v>
      </c>
      <c r="D6" s="9">
        <v>139.12</v>
      </c>
      <c r="E6" s="10">
        <f t="shared" si="0"/>
        <v>0.10178817056396149</v>
      </c>
      <c r="F6" s="36">
        <v>144.77611940298507</v>
      </c>
      <c r="G6" s="37">
        <v>227.61194029850745</v>
      </c>
      <c r="H6" s="38"/>
      <c r="K6" s="60"/>
      <c r="L6" s="2" t="s">
        <v>130</v>
      </c>
      <c r="M6" s="2">
        <v>630.71</v>
      </c>
      <c r="N6" s="2">
        <v>105.32</v>
      </c>
      <c r="O6" s="10">
        <f t="shared" ref="O6:O10" si="1">N6/M6</f>
        <v>0.1669864121387008</v>
      </c>
      <c r="P6" s="36"/>
      <c r="Q6" s="37"/>
    </row>
    <row r="7" spans="1:17" x14ac:dyDescent="0.2">
      <c r="A7" s="63"/>
      <c r="B7" s="2"/>
      <c r="C7" s="10">
        <f>AVERAGE(C3:C6)</f>
        <v>889.72550000000001</v>
      </c>
      <c r="D7" s="10">
        <f>AVERAGE(D3:D6)</f>
        <v>95.943749999999994</v>
      </c>
      <c r="E7" s="10"/>
      <c r="F7" s="36">
        <v>147.20149253731341</v>
      </c>
      <c r="G7" s="36">
        <v>189.36567164179101</v>
      </c>
      <c r="K7" s="60" t="s">
        <v>58</v>
      </c>
      <c r="L7" s="2" t="s">
        <v>129</v>
      </c>
      <c r="M7" s="2">
        <v>687.59</v>
      </c>
      <c r="N7" s="2">
        <v>43.35</v>
      </c>
      <c r="O7" s="10">
        <f t="shared" si="1"/>
        <v>6.3046292121758607E-2</v>
      </c>
      <c r="P7" s="36"/>
      <c r="Q7" s="36"/>
    </row>
    <row r="8" spans="1:17" x14ac:dyDescent="0.2">
      <c r="A8" s="61" t="s">
        <v>57</v>
      </c>
      <c r="B8" s="2" t="s">
        <v>3</v>
      </c>
      <c r="C8" s="2">
        <v>585.4</v>
      </c>
      <c r="D8" s="2">
        <v>59.628999999999998</v>
      </c>
      <c r="E8" s="10">
        <f t="shared" ref="E8:E11" si="2">D8/C8</f>
        <v>0.10186026648445508</v>
      </c>
      <c r="F8" s="38">
        <v>291.85199999999998</v>
      </c>
      <c r="G8" s="9">
        <v>127.407</v>
      </c>
      <c r="K8" s="60"/>
      <c r="L8" s="2" t="s">
        <v>130</v>
      </c>
      <c r="M8" s="2">
        <v>768.76</v>
      </c>
      <c r="N8" s="2">
        <v>64.599999999999994</v>
      </c>
      <c r="O8" s="10">
        <f t="shared" si="1"/>
        <v>8.4031427233466877E-2</v>
      </c>
      <c r="P8" s="38"/>
      <c r="Q8" s="9"/>
    </row>
    <row r="9" spans="1:17" x14ac:dyDescent="0.2">
      <c r="A9" s="62"/>
      <c r="B9" s="2" t="s">
        <v>4</v>
      </c>
      <c r="C9" s="2">
        <v>1096.32</v>
      </c>
      <c r="D9" s="2">
        <v>79.948999999999998</v>
      </c>
      <c r="E9" s="10">
        <f t="shared" si="2"/>
        <v>7.2924875948628134E-2</v>
      </c>
      <c r="F9" s="9">
        <v>960.029</v>
      </c>
      <c r="G9" s="9">
        <v>880.29200000000003</v>
      </c>
      <c r="K9" s="60" t="s">
        <v>59</v>
      </c>
      <c r="L9" s="2" t="s">
        <v>129</v>
      </c>
      <c r="M9" s="2">
        <v>593.85</v>
      </c>
      <c r="N9" s="2">
        <v>51.79</v>
      </c>
      <c r="O9" s="10">
        <f t="shared" si="1"/>
        <v>8.721057506104235E-2</v>
      </c>
      <c r="P9" s="9"/>
      <c r="Q9" s="9"/>
    </row>
    <row r="10" spans="1:17" x14ac:dyDescent="0.2">
      <c r="A10" s="62"/>
      <c r="B10" s="2" t="s">
        <v>5</v>
      </c>
      <c r="C10" s="2">
        <v>748.9</v>
      </c>
      <c r="D10" s="2">
        <v>74.162999999999997</v>
      </c>
      <c r="E10" s="10">
        <f t="shared" si="2"/>
        <v>9.9029242889571364E-2</v>
      </c>
      <c r="F10" s="9">
        <v>1414.412</v>
      </c>
      <c r="G10" s="9">
        <v>1166.172</v>
      </c>
      <c r="K10" s="60"/>
      <c r="L10" s="2" t="s">
        <v>130</v>
      </c>
      <c r="M10" s="2">
        <v>418.16</v>
      </c>
      <c r="N10" s="2">
        <v>22.94</v>
      </c>
      <c r="O10" s="10">
        <f t="shared" si="1"/>
        <v>5.4859383967859193E-2</v>
      </c>
      <c r="P10" s="9"/>
      <c r="Q10" s="9"/>
    </row>
    <row r="11" spans="1:17" x14ac:dyDescent="0.2">
      <c r="A11" s="62"/>
      <c r="B11" s="2" t="s">
        <v>6</v>
      </c>
      <c r="C11" s="2">
        <v>898</v>
      </c>
      <c r="D11" s="2">
        <v>48.334000000000003</v>
      </c>
      <c r="E11" s="10">
        <f t="shared" si="2"/>
        <v>5.3824053452115814E-2</v>
      </c>
      <c r="F11" s="9">
        <v>1135.7819999999999</v>
      </c>
      <c r="G11" s="48">
        <v>2113.8220000000001</v>
      </c>
      <c r="H11" s="49" t="s">
        <v>127</v>
      </c>
      <c r="K11" s="50"/>
      <c r="L11" s="2" t="s">
        <v>124</v>
      </c>
      <c r="M11">
        <f>MIN(M5:M10)</f>
        <v>418.16</v>
      </c>
      <c r="N11">
        <f>MIN(N5:N10)</f>
        <v>22.94</v>
      </c>
      <c r="O11" s="10"/>
      <c r="P11" s="9"/>
      <c r="Q11" s="48"/>
    </row>
    <row r="12" spans="1:17" x14ac:dyDescent="0.2">
      <c r="A12" s="63"/>
      <c r="B12" s="2"/>
      <c r="C12" s="10">
        <f xml:space="preserve"> AVERAGE(C8:C11)</f>
        <v>832.15499999999997</v>
      </c>
      <c r="D12" s="10">
        <f xml:space="preserve"> AVERAGE(D8:D11)</f>
        <v>65.518749999999997</v>
      </c>
      <c r="E12" s="10">
        <f xml:space="preserve"> AVERAGE(E8:E11)</f>
        <v>8.1909609693692598E-2</v>
      </c>
      <c r="F12" s="38">
        <f>AVERAGE(F8:F11)</f>
        <v>950.51874999999995</v>
      </c>
      <c r="G12" s="38">
        <f>AVERAGE(G8:G11)</f>
        <v>1071.9232500000001</v>
      </c>
      <c r="K12" s="50"/>
      <c r="L12" s="50" t="s">
        <v>125</v>
      </c>
      <c r="M12" s="10">
        <f>MAX(M5:M10)</f>
        <v>768.76</v>
      </c>
      <c r="N12" s="10">
        <f>MAX(N5:N10)</f>
        <v>105.32</v>
      </c>
      <c r="O12" s="10"/>
      <c r="P12" s="38"/>
      <c r="Q12" s="38"/>
    </row>
    <row r="13" spans="1:17" x14ac:dyDescent="0.2">
      <c r="A13" s="61" t="s">
        <v>58</v>
      </c>
      <c r="B13" s="2" t="s">
        <v>3</v>
      </c>
      <c r="C13" s="2">
        <v>516.95699999999999</v>
      </c>
      <c r="D13" s="2">
        <v>38.125</v>
      </c>
      <c r="E13" s="10">
        <f>D13/C13</f>
        <v>7.374888046781454E-2</v>
      </c>
      <c r="F13" s="9" t="s">
        <v>68</v>
      </c>
      <c r="G13" s="9" t="s">
        <v>68</v>
      </c>
      <c r="K13" s="50"/>
      <c r="L13" s="50" t="s">
        <v>126</v>
      </c>
      <c r="M13" s="2">
        <f>AVERAGE(M5:M10)</f>
        <v>614.07833333333326</v>
      </c>
      <c r="N13" s="2">
        <f>AVERAGE(N5:N10)</f>
        <v>54.72</v>
      </c>
      <c r="O13" s="10"/>
      <c r="P13" s="9"/>
      <c r="Q13" s="9"/>
    </row>
    <row r="14" spans="1:17" ht="16" x14ac:dyDescent="0.2">
      <c r="A14" s="62"/>
      <c r="B14" s="2" t="s">
        <v>4</v>
      </c>
      <c r="C14" s="2">
        <v>628.95299999999997</v>
      </c>
      <c r="D14" s="2">
        <v>51.41</v>
      </c>
      <c r="E14" s="10">
        <f t="shared" ref="E14:E17" si="3">D14/C14</f>
        <v>8.1739017064868122E-2</v>
      </c>
      <c r="F14" s="39">
        <v>886.38300000000004</v>
      </c>
      <c r="G14" s="39">
        <v>956.83</v>
      </c>
      <c r="K14" s="50"/>
      <c r="L14" s="2"/>
      <c r="M14" s="2"/>
      <c r="N14" s="2"/>
      <c r="O14" s="10"/>
      <c r="P14" s="39"/>
      <c r="Q14" s="39"/>
    </row>
    <row r="15" spans="1:17" ht="16" x14ac:dyDescent="0.2">
      <c r="A15" s="62"/>
      <c r="B15" s="2" t="s">
        <v>5</v>
      </c>
      <c r="C15" s="2">
        <v>641.63900000000001</v>
      </c>
      <c r="D15" s="2">
        <v>54.220999999999997</v>
      </c>
      <c r="E15" s="10">
        <f t="shared" si="3"/>
        <v>8.4503903285180607E-2</v>
      </c>
      <c r="F15" s="39">
        <v>684.87400000000002</v>
      </c>
      <c r="G15" s="39">
        <v>1242.3230000000001</v>
      </c>
      <c r="K15" s="50"/>
      <c r="L15" s="2"/>
      <c r="M15" s="2"/>
      <c r="N15" s="2"/>
      <c r="O15" s="10"/>
      <c r="P15" s="39"/>
      <c r="Q15" s="39"/>
    </row>
    <row r="16" spans="1:17" ht="16" x14ac:dyDescent="0.2">
      <c r="A16" s="62"/>
      <c r="B16" s="2" t="s">
        <v>6</v>
      </c>
      <c r="C16" s="2">
        <v>928.66600000000005</v>
      </c>
      <c r="D16" s="2">
        <v>66.126000000000005</v>
      </c>
      <c r="E16" s="10">
        <f t="shared" si="3"/>
        <v>7.1205363392220666E-2</v>
      </c>
      <c r="F16" s="39">
        <v>701.20699999999999</v>
      </c>
      <c r="G16" s="39">
        <v>1322.749</v>
      </c>
      <c r="L16" s="2"/>
      <c r="M16" s="2"/>
      <c r="N16" s="2"/>
      <c r="O16" s="10"/>
      <c r="P16" s="39"/>
      <c r="Q16" s="39"/>
    </row>
    <row r="17" spans="1:17" ht="16" x14ac:dyDescent="0.2">
      <c r="A17" s="62"/>
      <c r="B17" s="2" t="s">
        <v>56</v>
      </c>
      <c r="C17" s="2">
        <v>730.154</v>
      </c>
      <c r="D17" s="2">
        <v>88.153999999999996</v>
      </c>
      <c r="E17" s="10">
        <f t="shared" si="3"/>
        <v>0.12073343431659622</v>
      </c>
      <c r="F17" s="39">
        <v>938.63900000000001</v>
      </c>
      <c r="G17" s="39">
        <v>1074.2149999999999</v>
      </c>
      <c r="L17" s="2"/>
      <c r="M17" s="2"/>
      <c r="N17" s="2"/>
      <c r="O17" s="10"/>
      <c r="P17" s="39"/>
      <c r="Q17" s="39"/>
    </row>
    <row r="18" spans="1:17" x14ac:dyDescent="0.2">
      <c r="A18" s="63"/>
      <c r="B18" s="2"/>
      <c r="C18" s="10">
        <f>AVERAGE(C13:C17)</f>
        <v>689.27380000000005</v>
      </c>
      <c r="D18" s="10">
        <f t="shared" ref="D18:E18" si="4">AVERAGE(D13:D17)</f>
        <v>59.607199999999999</v>
      </c>
      <c r="E18" s="10">
        <f t="shared" si="4"/>
        <v>8.6386119705336023E-2</v>
      </c>
      <c r="F18" s="38">
        <f>AVERAGE(F14:F17)</f>
        <v>802.77575000000002</v>
      </c>
      <c r="G18" s="38">
        <f>AVERAGE(G14:G17)</f>
        <v>1149.02925</v>
      </c>
      <c r="L18" s="2"/>
      <c r="M18" s="10"/>
      <c r="N18" s="10"/>
      <c r="O18" s="10"/>
      <c r="P18" s="38"/>
      <c r="Q18" s="38"/>
    </row>
    <row r="19" spans="1:17" x14ac:dyDescent="0.2">
      <c r="A19" s="60" t="s">
        <v>59</v>
      </c>
      <c r="B19" s="2" t="s">
        <v>4</v>
      </c>
      <c r="C19" s="2">
        <v>983.49300000000005</v>
      </c>
      <c r="D19" s="2">
        <v>53.015999999999998</v>
      </c>
      <c r="E19" s="10">
        <f t="shared" ref="E19:E22" si="5">D19/C19</f>
        <v>5.3905823427314682E-2</v>
      </c>
      <c r="F19" s="9">
        <v>893.4</v>
      </c>
      <c r="G19" s="9">
        <v>825.44600000000003</v>
      </c>
    </row>
    <row r="20" spans="1:17" x14ac:dyDescent="0.2">
      <c r="A20" s="60"/>
      <c r="B20" s="2" t="s">
        <v>5</v>
      </c>
      <c r="C20" s="2">
        <v>670.274</v>
      </c>
      <c r="D20" s="2">
        <v>45.442999999999998</v>
      </c>
      <c r="E20" s="10">
        <f t="shared" si="5"/>
        <v>6.7797646932448524E-2</v>
      </c>
      <c r="F20" s="9">
        <v>709.85699999999997</v>
      </c>
      <c r="G20" s="9">
        <v>1189.48</v>
      </c>
    </row>
    <row r="21" spans="1:17" x14ac:dyDescent="0.2">
      <c r="A21" s="60"/>
      <c r="B21" s="2" t="s">
        <v>6</v>
      </c>
      <c r="C21" s="2">
        <v>1330.4</v>
      </c>
      <c r="D21" s="2">
        <v>83.698999999999998</v>
      </c>
      <c r="E21" s="10">
        <f t="shared" si="5"/>
        <v>6.2912657847263978E-2</v>
      </c>
      <c r="F21" s="9">
        <v>1070.5219999999999</v>
      </c>
      <c r="G21" s="9">
        <v>1527.106</v>
      </c>
    </row>
    <row r="22" spans="1:17" x14ac:dyDescent="0.2">
      <c r="A22" s="60"/>
      <c r="B22" s="2" t="s">
        <v>56</v>
      </c>
      <c r="C22" s="2">
        <v>823.98</v>
      </c>
      <c r="D22" s="2">
        <v>87.79</v>
      </c>
      <c r="E22" s="10">
        <f t="shared" si="5"/>
        <v>0.10654384815165417</v>
      </c>
      <c r="F22" s="9">
        <v>1170.6400000000001</v>
      </c>
      <c r="G22" s="9">
        <v>1059.038</v>
      </c>
    </row>
    <row r="23" spans="1:17" x14ac:dyDescent="0.2">
      <c r="A23" s="60"/>
      <c r="B23" s="2"/>
      <c r="C23" s="10">
        <f xml:space="preserve"> AVERAGE(C19:C22)</f>
        <v>952.0367500000001</v>
      </c>
      <c r="D23" s="10">
        <f xml:space="preserve"> AVERAGE(D19:D22)</f>
        <v>67.487000000000009</v>
      </c>
      <c r="E23" s="10">
        <f xml:space="preserve"> AVERAGE(E19:E22)</f>
        <v>7.2789994089670337E-2</v>
      </c>
      <c r="F23" s="38">
        <f>AVERAGE(F19:F22)</f>
        <v>961.10474999999997</v>
      </c>
      <c r="G23" s="38">
        <f>AVERAGE(G19:G22)</f>
        <v>1150.2674999999999</v>
      </c>
    </row>
    <row r="24" spans="1:17" x14ac:dyDescent="0.2">
      <c r="A24" s="60" t="s">
        <v>60</v>
      </c>
      <c r="B24" s="2" t="s">
        <v>53</v>
      </c>
      <c r="C24" s="2">
        <v>651.86900000000003</v>
      </c>
      <c r="D24" s="2">
        <v>49.935000000000002</v>
      </c>
      <c r="E24" s="10">
        <f t="shared" ref="E24:E28" si="6">D24/C24</f>
        <v>7.660281436914472E-2</v>
      </c>
      <c r="F24" s="9">
        <v>886.38300000000004</v>
      </c>
      <c r="G24" s="9">
        <v>956.83</v>
      </c>
    </row>
    <row r="25" spans="1:17" x14ac:dyDescent="0.2">
      <c r="A25" s="60"/>
      <c r="B25" s="2" t="s">
        <v>54</v>
      </c>
      <c r="C25" s="2">
        <v>637.38599999999997</v>
      </c>
      <c r="D25" s="2">
        <v>61.997</v>
      </c>
      <c r="E25" s="10">
        <f t="shared" si="6"/>
        <v>9.7267589812138955E-2</v>
      </c>
      <c r="F25" s="9">
        <v>684.87400000000002</v>
      </c>
      <c r="G25" s="9">
        <v>1242.3230000000001</v>
      </c>
    </row>
    <row r="26" spans="1:17" x14ac:dyDescent="0.2">
      <c r="A26" s="60"/>
      <c r="B26" s="2" t="s">
        <v>55</v>
      </c>
      <c r="C26" s="2">
        <v>823.79700000000003</v>
      </c>
      <c r="D26" s="2">
        <v>58.33</v>
      </c>
      <c r="E26" s="10">
        <f t="shared" si="6"/>
        <v>7.0806278731289377E-2</v>
      </c>
      <c r="F26" s="9">
        <v>701.20699999999999</v>
      </c>
      <c r="G26" s="9">
        <v>1322.749</v>
      </c>
    </row>
    <row r="27" spans="1:17" x14ac:dyDescent="0.2">
      <c r="A27" s="60"/>
      <c r="B27" s="2" t="s">
        <v>56</v>
      </c>
      <c r="C27" s="2">
        <v>1185.7</v>
      </c>
      <c r="D27" s="2">
        <v>88.85</v>
      </c>
      <c r="E27" s="10">
        <f t="shared" si="6"/>
        <v>7.4934637766720075E-2</v>
      </c>
      <c r="F27" s="9">
        <v>938.63900000000001</v>
      </c>
      <c r="G27" s="9">
        <v>1074.2149999999999</v>
      </c>
    </row>
    <row r="28" spans="1:17" x14ac:dyDescent="0.2">
      <c r="A28" s="60"/>
      <c r="B28" s="2" t="s">
        <v>32</v>
      </c>
      <c r="C28" s="2">
        <v>815.55</v>
      </c>
      <c r="D28" s="2">
        <v>27.889500000000002</v>
      </c>
      <c r="E28" s="10">
        <f t="shared" si="6"/>
        <v>3.4197167555637301E-2</v>
      </c>
      <c r="F28" s="9">
        <v>791.58399999999995</v>
      </c>
      <c r="G28" s="9">
        <v>366.80099999999999</v>
      </c>
    </row>
    <row r="29" spans="1:17" x14ac:dyDescent="0.2">
      <c r="A29" s="60"/>
      <c r="B29" s="2"/>
      <c r="C29" s="10">
        <f xml:space="preserve"> AVERAGE(C24:C28)</f>
        <v>822.86040000000014</v>
      </c>
      <c r="D29" s="10">
        <f xml:space="preserve"> AVERAGE(D24:D28)</f>
        <v>57.400299999999994</v>
      </c>
      <c r="E29" s="10">
        <f>D29/C29</f>
        <v>6.9757032906189176E-2</v>
      </c>
      <c r="F29" s="38">
        <f>AVERAGE(F24:F28)</f>
        <v>800.53739999999993</v>
      </c>
      <c r="G29" s="38">
        <f>AVERAGE(G24:G28)</f>
        <v>992.58360000000016</v>
      </c>
    </row>
    <row r="30" spans="1:17" x14ac:dyDescent="0.2">
      <c r="A30" s="60" t="s">
        <v>61</v>
      </c>
      <c r="B30" s="2" t="s">
        <v>53</v>
      </c>
      <c r="C30" s="2">
        <v>1222.7760000000001</v>
      </c>
      <c r="D30" s="2">
        <v>75.016000000000005</v>
      </c>
      <c r="E30" s="10">
        <f t="shared" ref="E30:E34" si="7">D30/C30</f>
        <v>6.134893062997638E-2</v>
      </c>
      <c r="F30" s="9">
        <v>961.14800000000002</v>
      </c>
      <c r="G30" s="9">
        <v>1179.0129999999999</v>
      </c>
    </row>
    <row r="31" spans="1:17" x14ac:dyDescent="0.2">
      <c r="A31" s="60"/>
      <c r="B31" s="2" t="s">
        <v>54</v>
      </c>
      <c r="C31" s="2">
        <v>470.78100000000001</v>
      </c>
      <c r="D31" s="2">
        <v>69.057000000000002</v>
      </c>
      <c r="E31" s="10">
        <f t="shared" si="7"/>
        <v>0.14668603873138467</v>
      </c>
      <c r="F31" s="9">
        <v>877.27300000000002</v>
      </c>
      <c r="G31" s="9">
        <v>1219.1489999999999</v>
      </c>
    </row>
    <row r="32" spans="1:17" x14ac:dyDescent="0.2">
      <c r="A32" s="60"/>
      <c r="B32" s="2" t="s">
        <v>55</v>
      </c>
      <c r="C32" s="2">
        <v>951.25</v>
      </c>
      <c r="D32" s="2">
        <v>71.209999999999994</v>
      </c>
      <c r="E32" s="10">
        <f t="shared" si="7"/>
        <v>7.4859395532194478E-2</v>
      </c>
      <c r="F32" s="9">
        <v>1156.953</v>
      </c>
      <c r="G32" s="9">
        <v>1308.903</v>
      </c>
    </row>
    <row r="33" spans="1:7" x14ac:dyDescent="0.2">
      <c r="A33" s="60"/>
      <c r="B33" s="2" t="s">
        <v>56</v>
      </c>
      <c r="C33" s="2">
        <v>1059.83</v>
      </c>
      <c r="D33" s="2">
        <v>83.72</v>
      </c>
      <c r="E33" s="10">
        <f t="shared" si="7"/>
        <v>7.8993800892595986E-2</v>
      </c>
      <c r="F33" s="9">
        <v>792.077</v>
      </c>
      <c r="G33" s="9">
        <v>1213.7529999999999</v>
      </c>
    </row>
    <row r="34" spans="1:7" x14ac:dyDescent="0.2">
      <c r="A34" s="60"/>
      <c r="B34" s="2" t="s">
        <v>32</v>
      </c>
      <c r="C34" s="2">
        <v>707.93</v>
      </c>
      <c r="D34" s="2">
        <v>32.11</v>
      </c>
      <c r="E34" s="10">
        <f t="shared" si="7"/>
        <v>4.535759185230178E-2</v>
      </c>
      <c r="F34" s="9">
        <v>819.05399999999997</v>
      </c>
      <c r="G34" s="9">
        <v>382.26900000000001</v>
      </c>
    </row>
    <row r="35" spans="1:7" x14ac:dyDescent="0.2">
      <c r="A35" s="60"/>
      <c r="B35" s="2"/>
      <c r="C35" s="10">
        <f xml:space="preserve"> AVERAGE(C30:C34)</f>
        <v>882.51340000000005</v>
      </c>
      <c r="D35" s="10">
        <f xml:space="preserve"> AVERAGE(D30:D34)</f>
        <v>66.222600000000014</v>
      </c>
      <c r="E35" s="10">
        <f>D35/C35</f>
        <v>7.5038633974283009E-2</v>
      </c>
      <c r="F35" s="38">
        <f>AVERAGE(F30:F34)</f>
        <v>921.30100000000004</v>
      </c>
      <c r="G35" s="38">
        <f>AVERAGE(G30:G34)</f>
        <v>1060.6173999999999</v>
      </c>
    </row>
    <row r="36" spans="1:7" x14ac:dyDescent="0.2">
      <c r="A36" s="60" t="s">
        <v>62</v>
      </c>
      <c r="B36" s="2" t="s">
        <v>53</v>
      </c>
      <c r="C36" s="2">
        <v>1156.1300000000001</v>
      </c>
      <c r="D36" s="2">
        <v>67.08</v>
      </c>
      <c r="E36" s="10">
        <f t="shared" ref="E36:E40" si="8">D36/C36</f>
        <v>5.8021156790326343E-2</v>
      </c>
      <c r="F36" s="40">
        <v>994.53899999999999</v>
      </c>
      <c r="G36" s="9">
        <v>1291.1289999999999</v>
      </c>
    </row>
    <row r="37" spans="1:7" x14ac:dyDescent="0.2">
      <c r="A37" s="60"/>
      <c r="B37" s="2" t="s">
        <v>35</v>
      </c>
      <c r="C37" s="2">
        <v>569.46</v>
      </c>
      <c r="D37" s="2">
        <v>36.965000000000003</v>
      </c>
      <c r="E37" s="10">
        <f t="shared" si="8"/>
        <v>6.4912373125417061E-2</v>
      </c>
      <c r="F37" s="40">
        <v>563.70699999999999</v>
      </c>
      <c r="G37" s="9">
        <v>682.303</v>
      </c>
    </row>
    <row r="38" spans="1:7" x14ac:dyDescent="0.2">
      <c r="A38" s="60"/>
      <c r="B38" s="2" t="s">
        <v>36</v>
      </c>
      <c r="C38" s="2">
        <v>598.66999999999996</v>
      </c>
      <c r="D38" s="2">
        <v>39.700000000000003</v>
      </c>
      <c r="E38" s="10">
        <f t="shared" si="8"/>
        <v>6.6313661950657299E-2</v>
      </c>
      <c r="F38" s="40">
        <v>632.51499999999999</v>
      </c>
      <c r="G38" s="9">
        <v>1063.087</v>
      </c>
    </row>
    <row r="39" spans="1:7" x14ac:dyDescent="0.2">
      <c r="A39" s="60"/>
      <c r="B39" s="2" t="s">
        <v>56</v>
      </c>
      <c r="C39" s="2">
        <v>995.17</v>
      </c>
      <c r="D39" s="2">
        <v>69.739999999999995</v>
      </c>
      <c r="E39" s="10">
        <f t="shared" si="8"/>
        <v>7.0078479053829995E-2</v>
      </c>
      <c r="F39" s="40">
        <v>900.85299999999995</v>
      </c>
      <c r="G39" s="9">
        <v>1019.46</v>
      </c>
    </row>
    <row r="40" spans="1:7" x14ac:dyDescent="0.2">
      <c r="A40" s="60"/>
      <c r="B40" s="2" t="s">
        <v>32</v>
      </c>
      <c r="C40" s="2">
        <v>817.73199999999997</v>
      </c>
      <c r="D40" s="2">
        <v>44.81</v>
      </c>
      <c r="E40" s="10">
        <f t="shared" si="8"/>
        <v>5.4797904447912035E-2</v>
      </c>
      <c r="F40" s="40">
        <v>1017.463</v>
      </c>
      <c r="G40" s="9">
        <v>566.14400000000001</v>
      </c>
    </row>
    <row r="41" spans="1:7" x14ac:dyDescent="0.2">
      <c r="A41" s="60"/>
      <c r="B41" s="2"/>
      <c r="C41" s="10">
        <f xml:space="preserve"> AVERAGE(C36:C40)</f>
        <v>827.43240000000003</v>
      </c>
      <c r="D41" s="10">
        <f xml:space="preserve"> AVERAGE(D36:D40)</f>
        <v>51.659000000000006</v>
      </c>
      <c r="E41" s="10">
        <f>D41/C41</f>
        <v>6.2432894820168998E-2</v>
      </c>
      <c r="F41" s="41">
        <f>AVERAGE(F36:F40)</f>
        <v>821.81540000000007</v>
      </c>
      <c r="G41" s="41">
        <f>AVERAGE(G36:G40)</f>
        <v>924.42459999999994</v>
      </c>
    </row>
    <row r="42" spans="1:7" x14ac:dyDescent="0.2">
      <c r="A42" s="60" t="s">
        <v>63</v>
      </c>
      <c r="B42" s="2" t="s">
        <v>53</v>
      </c>
      <c r="C42" s="2">
        <v>1204.92</v>
      </c>
      <c r="D42" s="2">
        <v>83.66</v>
      </c>
      <c r="E42" s="10">
        <f t="shared" ref="E42:E46" si="9">D42/C42</f>
        <v>6.9431995485177436E-2</v>
      </c>
      <c r="F42" s="9">
        <v>897.75099999999998</v>
      </c>
      <c r="G42" s="9">
        <v>1307.5820000000001</v>
      </c>
    </row>
    <row r="43" spans="1:7" x14ac:dyDescent="0.2">
      <c r="A43" s="60"/>
      <c r="B43" s="2" t="s">
        <v>35</v>
      </c>
      <c r="C43" s="2">
        <v>473.279</v>
      </c>
      <c r="D43" s="2">
        <v>34.988999999999997</v>
      </c>
      <c r="E43" s="10">
        <f t="shared" si="9"/>
        <v>7.3928908740932928E-2</v>
      </c>
      <c r="F43" s="42">
        <v>619.93100000000004</v>
      </c>
      <c r="G43" s="9">
        <v>738.03200000000004</v>
      </c>
    </row>
    <row r="44" spans="1:7" x14ac:dyDescent="0.2">
      <c r="A44" s="60"/>
      <c r="B44" s="2" t="s">
        <v>36</v>
      </c>
      <c r="C44" s="2">
        <v>647.42600000000004</v>
      </c>
      <c r="D44" s="2">
        <v>53.77</v>
      </c>
      <c r="E44" s="10">
        <f t="shared" si="9"/>
        <v>8.3051962695350506E-2</v>
      </c>
      <c r="F44" s="9">
        <v>803.43499999999995</v>
      </c>
      <c r="G44" s="9">
        <v>1089.462</v>
      </c>
    </row>
    <row r="45" spans="1:7" x14ac:dyDescent="0.2">
      <c r="A45" s="60"/>
      <c r="B45" s="2" t="s">
        <v>56</v>
      </c>
      <c r="C45" s="2">
        <v>632.44000000000005</v>
      </c>
      <c r="D45" s="2">
        <v>67.180000000000007</v>
      </c>
      <c r="E45" s="10">
        <f t="shared" si="9"/>
        <v>0.10622351527417621</v>
      </c>
      <c r="F45" s="43">
        <v>753.41</v>
      </c>
      <c r="G45" s="9">
        <v>1150.1110000000001</v>
      </c>
    </row>
    <row r="46" spans="1:7" x14ac:dyDescent="0.2">
      <c r="A46" s="60"/>
      <c r="B46" s="2" t="s">
        <v>32</v>
      </c>
      <c r="C46" s="2">
        <v>892.55200000000002</v>
      </c>
      <c r="D46" s="2">
        <v>41.21</v>
      </c>
      <c r="E46" s="10">
        <f t="shared" si="9"/>
        <v>4.6170979393917663E-2</v>
      </c>
      <c r="F46" s="9">
        <v>958.50599999999997</v>
      </c>
      <c r="G46" s="9">
        <v>571.40200000000004</v>
      </c>
    </row>
    <row r="47" spans="1:7" x14ac:dyDescent="0.2">
      <c r="A47" s="60"/>
      <c r="B47" s="2"/>
      <c r="C47" s="10">
        <f xml:space="preserve"> AVERAGE(C42:C46)</f>
        <v>770.12340000000006</v>
      </c>
      <c r="D47" s="10">
        <f xml:space="preserve"> AVERAGE(D42:D46)</f>
        <v>56.161800000000007</v>
      </c>
      <c r="E47" s="10">
        <f>D47/C47</f>
        <v>7.2925715541171721E-2</v>
      </c>
      <c r="F47" s="38">
        <f>AVERAGE(F42:F46)</f>
        <v>806.60659999999996</v>
      </c>
      <c r="G47" s="38">
        <f>AVERAGE(G42:G46)</f>
        <v>971.31780000000003</v>
      </c>
    </row>
    <row r="48" spans="1:7" x14ac:dyDescent="0.2">
      <c r="A48" s="60" t="s">
        <v>64</v>
      </c>
      <c r="B48" s="2" t="s">
        <v>53</v>
      </c>
      <c r="C48" s="2">
        <v>911.8</v>
      </c>
      <c r="D48" s="2">
        <v>82.46</v>
      </c>
      <c r="E48" s="10">
        <f t="shared" ref="E48:E51" si="10">D48/C48</f>
        <v>9.0436499232287776E-2</v>
      </c>
      <c r="F48" s="9">
        <v>823.37900000000002</v>
      </c>
      <c r="G48" s="9">
        <v>1457.2080000000001</v>
      </c>
    </row>
    <row r="49" spans="1:7" x14ac:dyDescent="0.2">
      <c r="A49" s="60"/>
      <c r="B49" s="2" t="s">
        <v>35</v>
      </c>
      <c r="C49" s="2">
        <v>594.01</v>
      </c>
      <c r="D49" s="2">
        <v>84.55</v>
      </c>
      <c r="E49" s="10">
        <f t="shared" si="10"/>
        <v>0.1423376710829784</v>
      </c>
      <c r="F49" s="9">
        <v>880.56299999999999</v>
      </c>
      <c r="G49" s="9">
        <v>552.83100000000002</v>
      </c>
    </row>
    <row r="50" spans="1:7" x14ac:dyDescent="0.2">
      <c r="A50" s="60"/>
      <c r="B50" s="2" t="s">
        <v>36</v>
      </c>
      <c r="C50" s="2">
        <v>860.08</v>
      </c>
      <c r="D50" s="2">
        <v>61.7</v>
      </c>
      <c r="E50" s="10">
        <f t="shared" si="10"/>
        <v>7.1737512789507948E-2</v>
      </c>
      <c r="F50" s="9">
        <v>909.18200000000002</v>
      </c>
      <c r="G50" s="9">
        <v>987.08900000000006</v>
      </c>
    </row>
    <row r="51" spans="1:7" x14ac:dyDescent="0.2">
      <c r="A51" s="60"/>
      <c r="B51" s="2" t="s">
        <v>32</v>
      </c>
      <c r="C51" s="2">
        <v>729.08</v>
      </c>
      <c r="D51" s="2">
        <v>52.57</v>
      </c>
      <c r="E51" s="10">
        <f t="shared" si="10"/>
        <v>7.2104570143194158E-2</v>
      </c>
      <c r="F51" s="9">
        <v>506.94400000000002</v>
      </c>
      <c r="G51" s="9">
        <v>469.94200000000001</v>
      </c>
    </row>
    <row r="52" spans="1:7" x14ac:dyDescent="0.2">
      <c r="A52" s="60"/>
      <c r="B52" s="2"/>
      <c r="C52" s="10">
        <f xml:space="preserve"> AVERAGE(C48:C51)</f>
        <v>773.74249999999995</v>
      </c>
      <c r="D52" s="10">
        <f xml:space="preserve"> AVERAGE(D48:D50, D51)</f>
        <v>70.319999999999993</v>
      </c>
      <c r="E52" s="10">
        <f>D52/C52</f>
        <v>9.0882948784640885E-2</v>
      </c>
      <c r="F52" s="38">
        <f>AVERAGE(F48:F50,F51)</f>
        <v>780.01699999999994</v>
      </c>
      <c r="G52" s="38">
        <f>AVERAGE(G48:G50,G51)</f>
        <v>866.76750000000004</v>
      </c>
    </row>
    <row r="53" spans="1:7" x14ac:dyDescent="0.2">
      <c r="A53" s="60" t="s">
        <v>65</v>
      </c>
      <c r="B53" s="2" t="s">
        <v>53</v>
      </c>
      <c r="C53" s="2">
        <v>793.41</v>
      </c>
      <c r="D53" s="2">
        <v>73.27</v>
      </c>
      <c r="E53" s="10">
        <f t="shared" ref="E53:E57" si="11">D53/C53</f>
        <v>9.2348218449477576E-2</v>
      </c>
      <c r="F53" s="44">
        <v>848.73199999999997</v>
      </c>
      <c r="G53" s="44">
        <v>1397.001</v>
      </c>
    </row>
    <row r="54" spans="1:7" x14ac:dyDescent="0.2">
      <c r="A54" s="60"/>
      <c r="B54" s="2" t="s">
        <v>35</v>
      </c>
      <c r="C54" s="2">
        <v>608.91999999999996</v>
      </c>
      <c r="D54" s="2">
        <v>61.59</v>
      </c>
      <c r="E54" s="10">
        <f t="shared" si="11"/>
        <v>0.10114629179530975</v>
      </c>
      <c r="F54" s="44">
        <v>685.24300000000005</v>
      </c>
      <c r="G54" s="44">
        <v>760.9</v>
      </c>
    </row>
    <row r="55" spans="1:7" x14ac:dyDescent="0.2">
      <c r="A55" s="60"/>
      <c r="B55" s="2" t="s">
        <v>36</v>
      </c>
      <c r="C55" s="2">
        <v>1066.99</v>
      </c>
      <c r="D55" s="2">
        <v>52.412999999999997</v>
      </c>
      <c r="E55" s="10">
        <f t="shared" si="11"/>
        <v>4.9122297303629832E-2</v>
      </c>
      <c r="F55" s="44">
        <v>807.58500000000004</v>
      </c>
      <c r="G55" s="44">
        <v>1385.28</v>
      </c>
    </row>
    <row r="56" spans="1:7" x14ac:dyDescent="0.2">
      <c r="A56" s="60"/>
      <c r="B56" s="2" t="s">
        <v>39</v>
      </c>
      <c r="C56" s="2">
        <v>864.44</v>
      </c>
      <c r="D56" s="2">
        <v>69.47</v>
      </c>
      <c r="E56" s="10">
        <f t="shared" si="11"/>
        <v>8.036416639674239E-2</v>
      </c>
      <c r="F56" s="44">
        <v>139.85</v>
      </c>
      <c r="G56" s="44">
        <v>151.88</v>
      </c>
    </row>
    <row r="57" spans="1:7" x14ac:dyDescent="0.2">
      <c r="A57" s="60"/>
      <c r="B57" s="2" t="s">
        <v>32</v>
      </c>
      <c r="C57" s="2">
        <v>1022.78</v>
      </c>
      <c r="D57" s="2">
        <v>53.56</v>
      </c>
      <c r="E57" s="10">
        <f t="shared" si="11"/>
        <v>5.2367077963980525E-2</v>
      </c>
      <c r="F57" s="44">
        <v>984.33799999999997</v>
      </c>
      <c r="G57" s="44">
        <v>668.93499999999995</v>
      </c>
    </row>
    <row r="58" spans="1:7" x14ac:dyDescent="0.2">
      <c r="A58" s="60"/>
      <c r="B58" s="2"/>
      <c r="C58" s="10">
        <f>AVERAGE(C53:C57)</f>
        <v>871.30799999999999</v>
      </c>
      <c r="D58" s="10">
        <f xml:space="preserve"> AVERAGE(D53:D57)</f>
        <v>62.060600000000008</v>
      </c>
      <c r="E58" s="10">
        <f>D58/C58</f>
        <v>7.1226936972918889E-2</v>
      </c>
      <c r="F58" s="38">
        <f>AVERAGE(F53:F57)</f>
        <v>693.14959999999996</v>
      </c>
      <c r="G58" s="38">
        <f>AVERAGE(G53:G57)</f>
        <v>872.79919999999981</v>
      </c>
    </row>
    <row r="59" spans="1:7" x14ac:dyDescent="0.2">
      <c r="A59" s="60" t="s">
        <v>66</v>
      </c>
      <c r="B59" s="2" t="s">
        <v>36</v>
      </c>
      <c r="C59" s="2">
        <v>606.09</v>
      </c>
      <c r="D59" s="2">
        <v>49.18</v>
      </c>
      <c r="E59" s="10">
        <f t="shared" ref="E59:E60" si="12">D59/C59</f>
        <v>8.1143064561368772E-2</v>
      </c>
      <c r="F59" s="9">
        <v>990.04899999999998</v>
      </c>
      <c r="G59" s="9">
        <v>1477.607</v>
      </c>
    </row>
    <row r="60" spans="1:7" x14ac:dyDescent="0.2">
      <c r="A60" s="60"/>
      <c r="B60" s="2" t="s">
        <v>32</v>
      </c>
      <c r="C60" s="2">
        <v>695.12</v>
      </c>
      <c r="D60" s="2">
        <v>39.58</v>
      </c>
      <c r="E60" s="10">
        <f t="shared" si="12"/>
        <v>5.6939808953849695E-2</v>
      </c>
      <c r="F60" s="9">
        <v>707.726</v>
      </c>
      <c r="G60" s="9">
        <v>807.56100000000004</v>
      </c>
    </row>
    <row r="61" spans="1:7" x14ac:dyDescent="0.2">
      <c r="A61" s="60"/>
      <c r="B61" s="2"/>
      <c r="C61" s="10">
        <f xml:space="preserve"> AVERAGE(C59:C60)</f>
        <v>650.60500000000002</v>
      </c>
      <c r="D61" s="10">
        <f xml:space="preserve"> AVERAGE(D59:D60)</f>
        <v>44.379999999999995</v>
      </c>
      <c r="E61" s="10">
        <f>D61/C61</f>
        <v>6.821343211318695E-2</v>
      </c>
      <c r="F61">
        <f>AVERAGE(F59:F60)</f>
        <v>848.88750000000005</v>
      </c>
      <c r="G61">
        <f>AVERAGE(G59:G60)</f>
        <v>1142.5840000000001</v>
      </c>
    </row>
    <row r="62" spans="1:7" x14ac:dyDescent="0.2">
      <c r="A62" s="2"/>
    </row>
    <row r="63" spans="1:7" x14ac:dyDescent="0.2">
      <c r="A63" s="2"/>
      <c r="B63" s="46" t="s">
        <v>124</v>
      </c>
      <c r="C63" s="45">
        <f>MIN(C3:C6,C8:C11,C13:C17,C19:C22,C24:C28,C30:C34,C36:C40,C42:C46,C48:C51,C53:C57,C59:C60)</f>
        <v>470.78100000000001</v>
      </c>
      <c r="D63" s="45">
        <f t="shared" ref="D63:G63" si="13">MIN(D3:D6,D8:D11,D13:D17,D19:D22,D24:D28,D30:D34,D36:D40,D42:D46,D48:D51,D53:D57,D59:D60)</f>
        <v>27.889500000000002</v>
      </c>
      <c r="E63" s="45">
        <f t="shared" si="13"/>
        <v>3.4197167555637301E-2</v>
      </c>
      <c r="F63" s="45">
        <f t="shared" si="13"/>
        <v>78.358208955223873</v>
      </c>
      <c r="G63" s="45">
        <f t="shared" si="13"/>
        <v>90.298507462686558</v>
      </c>
    </row>
    <row r="64" spans="1:7" x14ac:dyDescent="0.2">
      <c r="A64" s="2"/>
      <c r="B64" s="46" t="s">
        <v>125</v>
      </c>
      <c r="C64" s="45">
        <f>MAX(C3:C6,C8:C11,C13:C17,C19:C22,C24:C28,C30:C34,C36:C40,C42:C46,C48:C51,C53:C57,C59:C60)</f>
        <v>1366.76</v>
      </c>
      <c r="D64" s="45">
        <f>MAX(D3:D6,D8:D11,D13:D17,D19:D22,D24:D28,D30:D34,D36:D40,D42:D46,D48:D51,D53:D57,D59:D60)</f>
        <v>139.12</v>
      </c>
      <c r="E64" s="45">
        <f t="shared" ref="E64:F64" si="14">MAX(E3:E6,E8:E11,E13:E17,E19:E22,E24:E28,E30:E34,E36:E40,E42:E46,E48:E51,E53:E57,E59:E60)</f>
        <v>0.23763056597064774</v>
      </c>
      <c r="F64" s="45">
        <f t="shared" si="14"/>
        <v>1414.412</v>
      </c>
      <c r="G64" s="45">
        <f>MAX(G3:G6,G8:G10,G13:G17,G19:G22,G24:G28,G30:G34,G36:G40,G42:G46,G48:G51,G53:G57,G59:G60)</f>
        <v>1527.106</v>
      </c>
    </row>
    <row r="65" spans="2:7" x14ac:dyDescent="0.2">
      <c r="B65" s="46" t="s">
        <v>126</v>
      </c>
      <c r="C65" s="45">
        <f>AVERAGE(C3:C6,C8:C11,C13:C17,C19:C22,C24:C28,C30:C34,C36:C40,C42:C46,C48:C51,C53:C57,C59:C60)</f>
        <v>821.02929166666638</v>
      </c>
      <c r="D65" s="45">
        <f>AVERAGE(D3:D6,D8:D11,D13:D17,D19:D22,D24:D28,D30:D34,D36:D40,D42:D46,D48:D51,D53:D57,D59:D60)</f>
        <v>63.570739583333314</v>
      </c>
      <c r="E65" s="45">
        <f t="shared" ref="E65:G65" si="15">AVERAGE(E3:E6,E8:E11,E13:E17,E19:E22,E24:E28,E30:E34,E36:E40,E42:E46,E48:E51,E53:E57,E59:E60)</f>
        <v>8.0968915284285847E-2</v>
      </c>
      <c r="F65" s="45">
        <f t="shared" si="15"/>
        <v>776.1977865989204</v>
      </c>
      <c r="G65" s="45">
        <f t="shared" si="15"/>
        <v>938.36795077802446</v>
      </c>
    </row>
  </sheetData>
  <mergeCells count="17">
    <mergeCell ref="K7:K8"/>
    <mergeCell ref="K9:K10"/>
    <mergeCell ref="K3:K4"/>
    <mergeCell ref="K1:Q1"/>
    <mergeCell ref="K5:K6"/>
    <mergeCell ref="A1:G1"/>
    <mergeCell ref="A36:A41"/>
    <mergeCell ref="A53:A58"/>
    <mergeCell ref="A59:A61"/>
    <mergeCell ref="A3:A7"/>
    <mergeCell ref="A8:A12"/>
    <mergeCell ref="A13:A18"/>
    <mergeCell ref="A19:A23"/>
    <mergeCell ref="A24:A29"/>
    <mergeCell ref="A30:A35"/>
    <mergeCell ref="A42:A47"/>
    <mergeCell ref="A48:A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zoomScale="125" workbookViewId="0">
      <selection activeCell="A2" sqref="A2"/>
    </sheetView>
  </sheetViews>
  <sheetFormatPr baseColWidth="10" defaultColWidth="10.83203125" defaultRowHeight="16" x14ac:dyDescent="0.2"/>
  <cols>
    <col min="1" max="16384" width="10.83203125" style="25"/>
  </cols>
  <sheetData>
    <row r="1" spans="1:9" x14ac:dyDescent="0.2">
      <c r="A1" s="31" t="s">
        <v>104</v>
      </c>
      <c r="B1" s="31"/>
      <c r="C1" s="31"/>
      <c r="D1" s="31"/>
      <c r="E1" s="31"/>
      <c r="F1" s="31"/>
      <c r="G1" s="31"/>
      <c r="H1" s="31"/>
      <c r="I1" s="31"/>
    </row>
    <row r="2" spans="1:9" x14ac:dyDescent="0.2">
      <c r="A2" s="31" t="s">
        <v>105</v>
      </c>
      <c r="B2" s="31"/>
      <c r="C2" s="31"/>
      <c r="D2" s="31"/>
      <c r="E2" s="31"/>
      <c r="F2" s="31"/>
      <c r="G2" s="31"/>
      <c r="H2" s="31"/>
      <c r="I2" s="31"/>
    </row>
    <row r="3" spans="1:9" x14ac:dyDescent="0.2">
      <c r="A3" s="32" t="s">
        <v>106</v>
      </c>
      <c r="B3" s="32"/>
      <c r="C3" s="32"/>
      <c r="D3" s="32"/>
      <c r="E3" s="32"/>
      <c r="F3" s="32"/>
      <c r="G3" s="32"/>
      <c r="H3" s="32"/>
      <c r="I3" s="32" t="s">
        <v>107</v>
      </c>
    </row>
    <row r="4" spans="1:9" ht="48" x14ac:dyDescent="0.2">
      <c r="A4" s="33" t="s">
        <v>108</v>
      </c>
      <c r="B4" s="34"/>
      <c r="C4" s="34" t="s">
        <v>109</v>
      </c>
      <c r="D4" s="34" t="s">
        <v>110</v>
      </c>
      <c r="E4" s="34" t="s">
        <v>111</v>
      </c>
      <c r="F4" s="34" t="s">
        <v>112</v>
      </c>
      <c r="G4" s="34" t="s">
        <v>113</v>
      </c>
      <c r="H4" s="34" t="s">
        <v>114</v>
      </c>
      <c r="I4" s="34" t="s">
        <v>115</v>
      </c>
    </row>
    <row r="5" spans="1:9" x14ac:dyDescent="0.2">
      <c r="A5" s="33">
        <v>32</v>
      </c>
      <c r="B5" s="34" t="s">
        <v>96</v>
      </c>
      <c r="C5" s="34">
        <f>A5*10^-6</f>
        <v>3.1999999999999999E-5</v>
      </c>
      <c r="D5" s="34">
        <f>((2360-1.204)*9.8*(C5^3))/(1000*(0.000001^2))</f>
        <v>0.75747166781439979</v>
      </c>
      <c r="E5" s="34">
        <f>-3.76715+(1.929448*LOG(D5))-(0.09815*(LOG(D5))^2)-(0.00575*(LOG(D5))^3)+(0.00056*(LOG(D5))^4)</f>
        <v>-4.0013243830270593</v>
      </c>
      <c r="F5" s="34">
        <f>(LOG(1-(1-0.7)/0.85))-((1-0.7)^2.3)*TANH(LOG(D5)-4.6)+0.3*(0.5-0.7)*((1-0.7)^2)*(LOG(D5)-4.6)</f>
        <v>-0.10085869355279707</v>
      </c>
      <c r="G5" s="34">
        <f>(0.65-((0.7/2.83)*TANH(LOG(D5)-4.6)))^(1+(3.5-3.5)/2.5)</f>
        <v>0.89731055730237608</v>
      </c>
      <c r="H5" s="34">
        <f>G5*10^(E5+F5)</f>
        <v>7.0918526069252763E-5</v>
      </c>
      <c r="I5" s="35">
        <f>(H5*(2650-1000)*9.8*0.000001/1000)^(1/3)</f>
        <v>1.0467024489163885E-3</v>
      </c>
    </row>
    <row r="6" spans="1:9" x14ac:dyDescent="0.2">
      <c r="A6" s="33">
        <v>63</v>
      </c>
      <c r="B6" s="34" t="s">
        <v>96</v>
      </c>
      <c r="C6" s="34">
        <f>A6*10^-6</f>
        <v>6.3E-5</v>
      </c>
      <c r="D6" s="34">
        <f t="shared" ref="D6:D24" si="0">((2360-1.204)*9.8*(C6^3))/(1000*(0.000001^2))</f>
        <v>5.7801366614375986</v>
      </c>
      <c r="E6" s="34">
        <f>-3.76715+(1.929448*LOG(D6))-(0.09815*(LOG(D6))^2)-(0.00575*(LOG(D6))^3)+(0.00056*(LOG(D6))^4)</f>
        <v>-2.3563657254238679</v>
      </c>
      <c r="F6" s="34">
        <f>(LOG(1-(1-0.7)/0.85))-((1-0.7)^2.3)*TANH(LOG(D6)-4.6)+0.3*(0.5-0.7)*((1-0.7)^2)*(LOG(D6)-4.6)</f>
        <v>-0.10567276941200587</v>
      </c>
      <c r="G6" s="34">
        <f>(0.65-((0.7/2.83)*TANH(LOG(D6)-4.6)))^(1+(3.5-3.5)/2.5)</f>
        <v>0.89712050326956927</v>
      </c>
      <c r="H6" s="34">
        <f>G6*10^(E6+F6)</f>
        <v>3.0960808098890007E-3</v>
      </c>
      <c r="I6" s="35">
        <f>(H6*(2650-1000)*9.8*0.000001/1000)^(1/3)</f>
        <v>3.6855935212645068E-3</v>
      </c>
    </row>
    <row r="7" spans="1:9" x14ac:dyDescent="0.2">
      <c r="A7" s="33">
        <v>88</v>
      </c>
      <c r="B7" s="34" t="s">
        <v>116</v>
      </c>
      <c r="C7" s="34">
        <f t="shared" ref="C7:C24" si="1">A7*10^-6</f>
        <v>8.7999999999999998E-5</v>
      </c>
      <c r="D7" s="34">
        <f t="shared" si="0"/>
        <v>15.753043591577596</v>
      </c>
      <c r="E7" s="34">
        <f t="shared" ref="E7:E24" si="2">-3.76715+(1.929448*LOG(D7))-(0.09815*(LOG(D7))^2)-(0.00575*(LOG(D7))^3)+(0.00056*(LOG(D7))^4)</f>
        <v>-1.606332995343063</v>
      </c>
      <c r="F7" s="34">
        <f t="shared" ref="F7:F24" si="3">(LOG(1-(1-0.7)/0.85))-((1-0.7)^2.3)*TANH(LOG(D7)-4.6)+0.3*(0.5-0.7)*((1-0.7)^2)*(LOG(D7)-4.6)</f>
        <v>-0.10810474218467393</v>
      </c>
      <c r="G7" s="34">
        <f t="shared" ref="G7:G24" si="4">(0.65-((0.7/2.83)*TANH(LOG(D7)-4.6)))^(1+(3.5-3.5)/2.5)</f>
        <v>0.89680234233903977</v>
      </c>
      <c r="H7" s="34">
        <f t="shared" ref="H7:H24" si="5">G7*10^(E7+F7)</f>
        <v>1.7308482622649904E-2</v>
      </c>
      <c r="I7" s="35">
        <f t="shared" ref="I7:I24" si="6">(H7*(2650-1000)*9.8*0.000001/1000)^(1/3)</f>
        <v>6.5411835931714381E-3</v>
      </c>
    </row>
    <row r="8" spans="1:9" x14ac:dyDescent="0.2">
      <c r="A8" s="33">
        <v>125</v>
      </c>
      <c r="B8" s="34" t="s">
        <v>117</v>
      </c>
      <c r="C8" s="34">
        <f t="shared" si="1"/>
        <v>1.25E-4</v>
      </c>
      <c r="D8" s="34">
        <f t="shared" si="0"/>
        <v>45.148829687499997</v>
      </c>
      <c r="E8" s="34">
        <f t="shared" si="2"/>
        <v>-0.86516696805483106</v>
      </c>
      <c r="F8" s="34">
        <f t="shared" si="3"/>
        <v>-0.1107811163601463</v>
      </c>
      <c r="G8" s="34">
        <f t="shared" si="4"/>
        <v>0.8959857400689728</v>
      </c>
      <c r="H8" s="34">
        <f t="shared" si="5"/>
        <v>9.4700661656498555E-2</v>
      </c>
      <c r="I8" s="35">
        <f t="shared" si="6"/>
        <v>1.1526240517788512E-2</v>
      </c>
    </row>
    <row r="9" spans="1:9" x14ac:dyDescent="0.2">
      <c r="A9" s="33">
        <v>177</v>
      </c>
      <c r="B9" s="34" t="s">
        <v>118</v>
      </c>
      <c r="C9" s="34">
        <f t="shared" si="1"/>
        <v>1.7699999999999999E-4</v>
      </c>
      <c r="D9" s="34">
        <f t="shared" si="0"/>
        <v>128.18471951078638</v>
      </c>
      <c r="E9" s="34">
        <f t="shared" si="2"/>
        <v>-0.17906210870284556</v>
      </c>
      <c r="F9" s="34">
        <f t="shared" si="3"/>
        <v>-0.11373514410055942</v>
      </c>
      <c r="G9" s="34">
        <f t="shared" si="4"/>
        <v>0.89398692816806991</v>
      </c>
      <c r="H9" s="34">
        <f t="shared" si="5"/>
        <v>0.45554776033769934</v>
      </c>
      <c r="I9" s="35">
        <f t="shared" si="6"/>
        <v>1.9457243407796358E-2</v>
      </c>
    </row>
    <row r="10" spans="1:9" x14ac:dyDescent="0.2">
      <c r="A10" s="33">
        <v>250</v>
      </c>
      <c r="B10" s="34" t="s">
        <v>93</v>
      </c>
      <c r="C10" s="34">
        <f t="shared" si="1"/>
        <v>2.5000000000000001E-4</v>
      </c>
      <c r="D10" s="34">
        <f t="shared" si="0"/>
        <v>361.19063749999998</v>
      </c>
      <c r="E10" s="34">
        <f t="shared" si="2"/>
        <v>0.45352421723569092</v>
      </c>
      <c r="F10" s="34">
        <f t="shared" si="3"/>
        <v>-0.11738815195233823</v>
      </c>
      <c r="G10" s="34">
        <f t="shared" si="4"/>
        <v>0.88916130680445493</v>
      </c>
      <c r="H10" s="34">
        <f t="shared" si="5"/>
        <v>1.9280425793804068</v>
      </c>
      <c r="I10" s="35">
        <f t="shared" si="6"/>
        <v>3.1473295081783752E-2</v>
      </c>
    </row>
    <row r="11" spans="1:9" x14ac:dyDescent="0.2">
      <c r="A11" s="33">
        <v>350</v>
      </c>
      <c r="B11" s="34" t="s">
        <v>119</v>
      </c>
      <c r="C11" s="34">
        <f t="shared" si="1"/>
        <v>3.5E-4</v>
      </c>
      <c r="D11" s="34">
        <f t="shared" si="0"/>
        <v>991.10710929999971</v>
      </c>
      <c r="E11" s="34">
        <f t="shared" si="2"/>
        <v>1.023119317173331</v>
      </c>
      <c r="F11" s="34">
        <f t="shared" si="3"/>
        <v>-0.12255535845853263</v>
      </c>
      <c r="G11" s="34">
        <f t="shared" si="4"/>
        <v>0.87811848018170169</v>
      </c>
      <c r="H11" s="34">
        <f t="shared" si="5"/>
        <v>6.9842065680922643</v>
      </c>
      <c r="I11" s="35">
        <f t="shared" si="6"/>
        <v>4.8336555449421829E-2</v>
      </c>
    </row>
    <row r="12" spans="1:9" x14ac:dyDescent="0.2">
      <c r="A12" s="33">
        <v>500</v>
      </c>
      <c r="B12" s="34" t="s">
        <v>120</v>
      </c>
      <c r="C12" s="34">
        <f t="shared" si="1"/>
        <v>5.0000000000000001E-4</v>
      </c>
      <c r="D12" s="34">
        <f t="shared" si="0"/>
        <v>2889.5250999999998</v>
      </c>
      <c r="E12" s="34">
        <f t="shared" si="2"/>
        <v>1.5767505383387985</v>
      </c>
      <c r="F12" s="34">
        <f t="shared" si="3"/>
        <v>-0.13184530748400841</v>
      </c>
      <c r="G12" s="34">
        <f t="shared" si="4"/>
        <v>0.85137629903384138</v>
      </c>
      <c r="H12" s="34">
        <f t="shared" si="5"/>
        <v>23.71519973831532</v>
      </c>
      <c r="I12" s="35">
        <f t="shared" si="6"/>
        <v>7.2651670103758129E-2</v>
      </c>
    </row>
    <row r="13" spans="1:9" x14ac:dyDescent="0.2">
      <c r="A13" s="33">
        <v>710</v>
      </c>
      <c r="B13" s="34" t="s">
        <v>121</v>
      </c>
      <c r="C13" s="34">
        <f t="shared" si="1"/>
        <v>7.1000000000000002E-4</v>
      </c>
      <c r="D13" s="34">
        <f t="shared" si="0"/>
        <v>8273.5425445288001</v>
      </c>
      <c r="E13" s="34">
        <f t="shared" si="2"/>
        <v>2.0715681213103987</v>
      </c>
      <c r="F13" s="34">
        <f t="shared" si="3"/>
        <v>-0.14818000077494212</v>
      </c>
      <c r="G13" s="34">
        <f t="shared" si="4"/>
        <v>0.7966829248014895</v>
      </c>
      <c r="H13" s="34">
        <f t="shared" si="5"/>
        <v>66.784184875710181</v>
      </c>
      <c r="I13" s="35">
        <f t="shared" si="6"/>
        <v>0.10259539861341813</v>
      </c>
    </row>
    <row r="14" spans="1:9" x14ac:dyDescent="0.2">
      <c r="A14" s="33">
        <v>1000</v>
      </c>
      <c r="B14" s="34" t="s">
        <v>122</v>
      </c>
      <c r="C14" s="34">
        <f t="shared" si="1"/>
        <v>1E-3</v>
      </c>
      <c r="D14" s="34">
        <f t="shared" si="0"/>
        <v>23116.200799999999</v>
      </c>
      <c r="E14" s="34">
        <f t="shared" si="2"/>
        <v>2.508890503479964</v>
      </c>
      <c r="F14" s="34">
        <f t="shared" si="3"/>
        <v>-0.17324423145655535</v>
      </c>
      <c r="G14" s="34">
        <f t="shared" si="4"/>
        <v>0.70733398111120249</v>
      </c>
      <c r="H14" s="34">
        <f t="shared" si="5"/>
        <v>153.20424346710251</v>
      </c>
      <c r="I14" s="35">
        <f t="shared" si="6"/>
        <v>0.13530907906247258</v>
      </c>
    </row>
    <row r="15" spans="1:9" x14ac:dyDescent="0.2">
      <c r="A15" s="33">
        <v>1410</v>
      </c>
      <c r="B15" s="34" t="s">
        <v>123</v>
      </c>
      <c r="C15" s="34">
        <f t="shared" si="1"/>
        <v>1.41E-3</v>
      </c>
      <c r="D15" s="34">
        <f t="shared" si="0"/>
        <v>64799.819522776801</v>
      </c>
      <c r="E15" s="34">
        <f t="shared" si="2"/>
        <v>2.9038708207672372</v>
      </c>
      <c r="F15" s="34">
        <f t="shared" si="3"/>
        <v>-0.20327330525182247</v>
      </c>
      <c r="G15" s="34">
        <f t="shared" si="4"/>
        <v>0.59843439104053098</v>
      </c>
      <c r="H15" s="34">
        <f t="shared" si="5"/>
        <v>300.3406105425114</v>
      </c>
      <c r="I15" s="35">
        <f t="shared" si="6"/>
        <v>0.16934590256240142</v>
      </c>
    </row>
    <row r="16" spans="1:9" x14ac:dyDescent="0.2">
      <c r="A16" s="33">
        <v>2000</v>
      </c>
      <c r="B16" s="34"/>
      <c r="C16" s="34">
        <f t="shared" si="1"/>
        <v>2E-3</v>
      </c>
      <c r="D16" s="34">
        <f t="shared" si="0"/>
        <v>184929.60639999999</v>
      </c>
      <c r="E16" s="34">
        <f t="shared" si="2"/>
        <v>3.2632623297785379</v>
      </c>
      <c r="F16" s="34">
        <f t="shared" si="3"/>
        <v>-0.22922200049778288</v>
      </c>
      <c r="G16" s="34">
        <f t="shared" si="4"/>
        <v>0.50579325266214936</v>
      </c>
      <c r="H16" s="34">
        <f t="shared" si="5"/>
        <v>547.03279174839554</v>
      </c>
      <c r="I16" s="35">
        <f t="shared" si="6"/>
        <v>0.20681139317710553</v>
      </c>
    </row>
    <row r="17" spans="1:9" x14ac:dyDescent="0.2">
      <c r="A17" s="33"/>
      <c r="B17" s="34"/>
      <c r="C17" s="34">
        <f t="shared" si="1"/>
        <v>0</v>
      </c>
      <c r="D17" s="34">
        <f t="shared" si="0"/>
        <v>0</v>
      </c>
      <c r="E17" s="34" t="e">
        <f t="shared" si="2"/>
        <v>#NUM!</v>
      </c>
      <c r="F17" s="34" t="e">
        <f t="shared" si="3"/>
        <v>#NUM!</v>
      </c>
      <c r="G17" s="34" t="e">
        <f t="shared" si="4"/>
        <v>#NUM!</v>
      </c>
      <c r="H17" s="34" t="e">
        <f t="shared" si="5"/>
        <v>#NUM!</v>
      </c>
      <c r="I17" s="35" t="e">
        <f t="shared" si="6"/>
        <v>#NUM!</v>
      </c>
    </row>
    <row r="18" spans="1:9" x14ac:dyDescent="0.2">
      <c r="A18" s="33"/>
      <c r="B18" s="34"/>
      <c r="C18" s="34">
        <f t="shared" si="1"/>
        <v>0</v>
      </c>
      <c r="D18" s="34">
        <f t="shared" si="0"/>
        <v>0</v>
      </c>
      <c r="E18" s="34" t="e">
        <f t="shared" si="2"/>
        <v>#NUM!</v>
      </c>
      <c r="F18" s="34" t="e">
        <f t="shared" si="3"/>
        <v>#NUM!</v>
      </c>
      <c r="G18" s="34" t="e">
        <f t="shared" si="4"/>
        <v>#NUM!</v>
      </c>
      <c r="H18" s="34" t="e">
        <f t="shared" si="5"/>
        <v>#NUM!</v>
      </c>
      <c r="I18" s="35" t="e">
        <f t="shared" si="6"/>
        <v>#NUM!</v>
      </c>
    </row>
    <row r="19" spans="1:9" x14ac:dyDescent="0.2">
      <c r="A19" s="33"/>
      <c r="B19" s="34"/>
      <c r="C19" s="34">
        <f t="shared" si="1"/>
        <v>0</v>
      </c>
      <c r="D19" s="34">
        <f t="shared" si="0"/>
        <v>0</v>
      </c>
      <c r="E19" s="34" t="e">
        <f t="shared" si="2"/>
        <v>#NUM!</v>
      </c>
      <c r="F19" s="34" t="e">
        <f t="shared" si="3"/>
        <v>#NUM!</v>
      </c>
      <c r="G19" s="34" t="e">
        <f t="shared" si="4"/>
        <v>#NUM!</v>
      </c>
      <c r="H19" s="34" t="e">
        <f t="shared" si="5"/>
        <v>#NUM!</v>
      </c>
      <c r="I19" s="35" t="e">
        <f t="shared" si="6"/>
        <v>#NUM!</v>
      </c>
    </row>
    <row r="20" spans="1:9" x14ac:dyDescent="0.2">
      <c r="A20" s="33"/>
      <c r="B20" s="34"/>
      <c r="C20" s="34">
        <f t="shared" si="1"/>
        <v>0</v>
      </c>
      <c r="D20" s="34">
        <f t="shared" si="0"/>
        <v>0</v>
      </c>
      <c r="E20" s="34" t="e">
        <f t="shared" si="2"/>
        <v>#NUM!</v>
      </c>
      <c r="F20" s="34" t="e">
        <f t="shared" si="3"/>
        <v>#NUM!</v>
      </c>
      <c r="G20" s="34" t="e">
        <f t="shared" si="4"/>
        <v>#NUM!</v>
      </c>
      <c r="H20" s="34" t="e">
        <f t="shared" si="5"/>
        <v>#NUM!</v>
      </c>
      <c r="I20" s="35" t="e">
        <f t="shared" si="6"/>
        <v>#NUM!</v>
      </c>
    </row>
    <row r="21" spans="1:9" x14ac:dyDescent="0.2">
      <c r="A21" s="33"/>
      <c r="B21" s="34"/>
      <c r="C21" s="34">
        <f t="shared" si="1"/>
        <v>0</v>
      </c>
      <c r="D21" s="34">
        <f t="shared" si="0"/>
        <v>0</v>
      </c>
      <c r="E21" s="34" t="e">
        <f t="shared" si="2"/>
        <v>#NUM!</v>
      </c>
      <c r="F21" s="34" t="e">
        <f t="shared" si="3"/>
        <v>#NUM!</v>
      </c>
      <c r="G21" s="34" t="e">
        <f t="shared" si="4"/>
        <v>#NUM!</v>
      </c>
      <c r="H21" s="34" t="e">
        <f t="shared" si="5"/>
        <v>#NUM!</v>
      </c>
      <c r="I21" s="35" t="e">
        <f t="shared" si="6"/>
        <v>#NUM!</v>
      </c>
    </row>
    <row r="22" spans="1:9" x14ac:dyDescent="0.2">
      <c r="A22" s="33"/>
      <c r="B22" s="34"/>
      <c r="C22" s="34">
        <f t="shared" si="1"/>
        <v>0</v>
      </c>
      <c r="D22" s="34">
        <f t="shared" si="0"/>
        <v>0</v>
      </c>
      <c r="E22" s="34" t="e">
        <f t="shared" si="2"/>
        <v>#NUM!</v>
      </c>
      <c r="F22" s="34" t="e">
        <f t="shared" si="3"/>
        <v>#NUM!</v>
      </c>
      <c r="G22" s="34" t="e">
        <f t="shared" si="4"/>
        <v>#NUM!</v>
      </c>
      <c r="H22" s="34" t="e">
        <f t="shared" si="5"/>
        <v>#NUM!</v>
      </c>
      <c r="I22" s="35" t="e">
        <f t="shared" si="6"/>
        <v>#NUM!</v>
      </c>
    </row>
    <row r="23" spans="1:9" x14ac:dyDescent="0.2">
      <c r="A23" s="33"/>
      <c r="B23" s="34"/>
      <c r="C23" s="34">
        <f t="shared" si="1"/>
        <v>0</v>
      </c>
      <c r="D23" s="34">
        <f t="shared" si="0"/>
        <v>0</v>
      </c>
      <c r="E23" s="34" t="e">
        <f t="shared" si="2"/>
        <v>#NUM!</v>
      </c>
      <c r="F23" s="34" t="e">
        <f t="shared" si="3"/>
        <v>#NUM!</v>
      </c>
      <c r="G23" s="34" t="e">
        <f t="shared" si="4"/>
        <v>#NUM!</v>
      </c>
      <c r="H23" s="34" t="e">
        <f t="shared" si="5"/>
        <v>#NUM!</v>
      </c>
      <c r="I23" s="35" t="e">
        <f t="shared" si="6"/>
        <v>#NUM!</v>
      </c>
    </row>
    <row r="24" spans="1:9" x14ac:dyDescent="0.2">
      <c r="A24" s="33"/>
      <c r="B24" s="34"/>
      <c r="C24" s="34">
        <f t="shared" si="1"/>
        <v>0</v>
      </c>
      <c r="D24" s="34">
        <f t="shared" si="0"/>
        <v>0</v>
      </c>
      <c r="E24" s="34" t="e">
        <f t="shared" si="2"/>
        <v>#NUM!</v>
      </c>
      <c r="F24" s="34" t="e">
        <f t="shared" si="3"/>
        <v>#NUM!</v>
      </c>
      <c r="G24" s="34" t="e">
        <f t="shared" si="4"/>
        <v>#NUM!</v>
      </c>
      <c r="H24" s="34" t="e">
        <f t="shared" si="5"/>
        <v>#NUM!</v>
      </c>
      <c r="I24" s="35" t="e">
        <f t="shared" si="6"/>
        <v>#NUM!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6D7A-A7AF-904D-85AC-AF5C54ED7B2C}">
  <dimension ref="A1:K14"/>
  <sheetViews>
    <sheetView workbookViewId="0">
      <selection activeCell="L17" sqref="L17"/>
    </sheetView>
  </sheetViews>
  <sheetFormatPr baseColWidth="10" defaultRowHeight="15" x14ac:dyDescent="0.2"/>
  <sheetData>
    <row r="1" spans="1:11" ht="31" x14ac:dyDescent="0.2">
      <c r="A1" s="24" t="s">
        <v>69</v>
      </c>
      <c r="B1" s="64" t="s">
        <v>70</v>
      </c>
      <c r="C1" s="64"/>
      <c r="D1" s="64"/>
      <c r="E1" s="64"/>
      <c r="F1" s="64"/>
      <c r="G1" s="64" t="s">
        <v>71</v>
      </c>
      <c r="H1" s="64"/>
      <c r="I1" s="64"/>
      <c r="J1" s="64"/>
      <c r="K1" s="64"/>
    </row>
    <row r="2" spans="1:11" ht="16" x14ac:dyDescent="0.2">
      <c r="A2" s="26" t="s">
        <v>72</v>
      </c>
      <c r="B2" s="27">
        <v>0.1</v>
      </c>
      <c r="C2" s="27">
        <v>0.5</v>
      </c>
      <c r="D2" s="27">
        <v>1</v>
      </c>
      <c r="E2" s="27">
        <v>1.5</v>
      </c>
      <c r="F2" s="27">
        <v>2</v>
      </c>
      <c r="G2" s="27">
        <v>0.1</v>
      </c>
      <c r="H2" s="27">
        <v>0.5</v>
      </c>
      <c r="I2" s="27">
        <v>1</v>
      </c>
      <c r="J2" s="27">
        <v>1.5</v>
      </c>
      <c r="K2" s="27">
        <v>2</v>
      </c>
    </row>
    <row r="3" spans="1:11" ht="16" x14ac:dyDescent="0.2">
      <c r="A3" s="26" t="s">
        <v>73</v>
      </c>
      <c r="B3" s="28">
        <v>1030</v>
      </c>
      <c r="C3" s="28">
        <v>1030</v>
      </c>
      <c r="D3" s="28">
        <v>1030</v>
      </c>
      <c r="E3" s="28">
        <v>1030</v>
      </c>
      <c r="F3" s="28">
        <v>1030</v>
      </c>
      <c r="G3" s="28">
        <v>1030</v>
      </c>
      <c r="H3" s="28">
        <v>1030</v>
      </c>
      <c r="I3" s="28">
        <v>1030</v>
      </c>
      <c r="J3" s="28">
        <v>1030</v>
      </c>
      <c r="K3" s="28">
        <v>1030</v>
      </c>
    </row>
    <row r="4" spans="1:11" ht="16" x14ac:dyDescent="0.2">
      <c r="A4" s="26" t="s">
        <v>74</v>
      </c>
      <c r="B4" s="28">
        <v>2650</v>
      </c>
      <c r="C4" s="28">
        <v>2650</v>
      </c>
      <c r="D4" s="28">
        <v>2650</v>
      </c>
      <c r="E4" s="28">
        <v>2650</v>
      </c>
      <c r="F4" s="28">
        <v>2650</v>
      </c>
      <c r="G4" s="28">
        <v>2650</v>
      </c>
      <c r="H4" s="28">
        <v>2650</v>
      </c>
      <c r="I4" s="28">
        <v>2650</v>
      </c>
      <c r="J4" s="28">
        <v>2650</v>
      </c>
      <c r="K4" s="28">
        <v>2650</v>
      </c>
    </row>
    <row r="5" spans="1:11" ht="16" x14ac:dyDescent="0.2">
      <c r="A5" s="26" t="s">
        <v>75</v>
      </c>
      <c r="B5" s="27">
        <v>3.8E-3</v>
      </c>
      <c r="C5" s="27">
        <v>3.8E-3</v>
      </c>
      <c r="D5" s="27">
        <v>3.8E-3</v>
      </c>
      <c r="E5" s="27">
        <v>3.8E-3</v>
      </c>
      <c r="F5" s="27">
        <v>3.8E-3</v>
      </c>
      <c r="G5" s="27">
        <v>3.8E-3</v>
      </c>
      <c r="H5" s="27">
        <v>3.8E-3</v>
      </c>
      <c r="I5" s="27">
        <v>3.8E-3</v>
      </c>
      <c r="J5" s="27">
        <v>3.8E-3</v>
      </c>
      <c r="K5" s="27">
        <v>3.8E-3</v>
      </c>
    </row>
    <row r="6" spans="1:11" ht="16" x14ac:dyDescent="0.2">
      <c r="A6" s="26" t="s">
        <v>76</v>
      </c>
      <c r="B6" s="30">
        <f t="shared" ref="B6:D6" si="0" xml:space="preserve"> (B5*B4)+B3</f>
        <v>1040.07</v>
      </c>
      <c r="C6" s="30">
        <f t="shared" si="0"/>
        <v>1040.07</v>
      </c>
      <c r="D6" s="30">
        <f t="shared" si="0"/>
        <v>1040.07</v>
      </c>
      <c r="E6" s="30">
        <f xml:space="preserve"> (E5*E4)+E3</f>
        <v>1040.07</v>
      </c>
      <c r="F6" s="30">
        <f xml:space="preserve"> (F5*F4)+F3</f>
        <v>1040.07</v>
      </c>
      <c r="G6" s="30">
        <f t="shared" ref="G6:H6" si="1" xml:space="preserve"> (G5*G4)+G3</f>
        <v>1040.07</v>
      </c>
      <c r="H6" s="30">
        <f t="shared" si="1"/>
        <v>1040.07</v>
      </c>
      <c r="I6" s="30">
        <f xml:space="preserve"> (I5*I4)+I3</f>
        <v>1040.07</v>
      </c>
      <c r="J6" s="30">
        <f xml:space="preserve"> (J5*J4)+J3</f>
        <v>1040.07</v>
      </c>
      <c r="K6" s="30">
        <f xml:space="preserve"> (K5*K4)+K3</f>
        <v>1040.07</v>
      </c>
    </row>
    <row r="7" spans="1:11" ht="16" x14ac:dyDescent="0.2">
      <c r="A7" s="26" t="s">
        <v>77</v>
      </c>
      <c r="B7" s="27">
        <v>63</v>
      </c>
      <c r="C7" s="27">
        <v>63</v>
      </c>
      <c r="D7" s="27">
        <v>63</v>
      </c>
      <c r="E7" s="27">
        <v>63</v>
      </c>
      <c r="F7" s="27">
        <v>63</v>
      </c>
      <c r="G7" s="27">
        <v>63</v>
      </c>
      <c r="H7" s="27">
        <v>63</v>
      </c>
      <c r="I7" s="27">
        <v>63</v>
      </c>
      <c r="J7" s="27">
        <v>63</v>
      </c>
      <c r="K7" s="27">
        <v>63</v>
      </c>
    </row>
    <row r="8" spans="1:11" ht="16" x14ac:dyDescent="0.2">
      <c r="A8" s="26" t="s">
        <v>78</v>
      </c>
      <c r="B8" s="27">
        <v>9.81</v>
      </c>
      <c r="C8" s="27">
        <v>9.81</v>
      </c>
      <c r="D8" s="29">
        <v>9.81</v>
      </c>
      <c r="E8" s="29">
        <v>9.81</v>
      </c>
      <c r="F8" s="29">
        <v>9.81</v>
      </c>
      <c r="G8" s="27">
        <v>9.81</v>
      </c>
      <c r="H8" s="27">
        <v>9.81</v>
      </c>
      <c r="I8" s="29">
        <v>9.81</v>
      </c>
      <c r="J8" s="29">
        <v>9.81</v>
      </c>
      <c r="K8" s="29">
        <v>9.81</v>
      </c>
    </row>
    <row r="9" spans="1:11" ht="16" x14ac:dyDescent="0.2">
      <c r="A9" s="26" t="s">
        <v>79</v>
      </c>
      <c r="B9" s="29">
        <f t="shared" ref="B9:J9" si="2">B2*(((B6-B3)/B3)*B8*B7)^0.5</f>
        <v>0.24581076666759</v>
      </c>
      <c r="C9" s="29">
        <f t="shared" si="2"/>
        <v>1.2290538333379499</v>
      </c>
      <c r="D9" s="29">
        <f t="shared" si="2"/>
        <v>2.4581076666758999</v>
      </c>
      <c r="E9" s="29">
        <f t="shared" si="2"/>
        <v>3.6871615000138496</v>
      </c>
      <c r="F9" s="29">
        <f>F2*(((F6-F3)/F3)*F8*F7)^0.5</f>
        <v>4.9162153333517997</v>
      </c>
      <c r="G9" s="29">
        <f t="shared" si="2"/>
        <v>0.24581076666759</v>
      </c>
      <c r="H9" s="29">
        <f t="shared" si="2"/>
        <v>1.2290538333379499</v>
      </c>
      <c r="I9" s="29">
        <f t="shared" si="2"/>
        <v>2.4581076666758999</v>
      </c>
      <c r="J9" s="29">
        <f t="shared" si="2"/>
        <v>3.6871615000138496</v>
      </c>
      <c r="K9" s="29">
        <f>K2*(((K6-K3)/K3)*K8*K7)^0.5</f>
        <v>4.9162153333517997</v>
      </c>
    </row>
    <row r="10" spans="1:11" ht="16" x14ac:dyDescent="0.2">
      <c r="A10" s="26" t="s">
        <v>80</v>
      </c>
      <c r="B10" s="27">
        <v>3.0000000000000001E-3</v>
      </c>
      <c r="C10" s="27">
        <v>3.0000000000000001E-3</v>
      </c>
      <c r="D10" s="27">
        <v>3.0000000000000001E-3</v>
      </c>
      <c r="E10" s="27">
        <v>3.0000000000000001E-3</v>
      </c>
      <c r="F10" s="27">
        <v>3.0000000000000001E-3</v>
      </c>
      <c r="G10" s="27">
        <v>3.0000000000000001E-3</v>
      </c>
      <c r="H10" s="27">
        <v>3.0000000000000001E-3</v>
      </c>
      <c r="I10" s="27">
        <v>3.0000000000000001E-3</v>
      </c>
      <c r="J10" s="27">
        <v>3.0000000000000001E-3</v>
      </c>
      <c r="K10" s="27">
        <v>3.0000000000000001E-3</v>
      </c>
    </row>
    <row r="11" spans="1:11" ht="16" x14ac:dyDescent="0.2">
      <c r="A11" s="26" t="s">
        <v>81</v>
      </c>
      <c r="B11" s="29">
        <f t="shared" ref="B11:K11" si="3" xml:space="preserve"> ((0.005)^0.5)*B9</f>
        <v>1.7381445999931706E-2</v>
      </c>
      <c r="C11" s="29">
        <f t="shared" si="3"/>
        <v>8.6907229999658525E-2</v>
      </c>
      <c r="D11" s="29">
        <f t="shared" si="3"/>
        <v>0.17381445999931705</v>
      </c>
      <c r="E11" s="29">
        <f t="shared" si="3"/>
        <v>0.26072168999897555</v>
      </c>
      <c r="F11" s="29">
        <f t="shared" si="3"/>
        <v>0.3476289199986341</v>
      </c>
      <c r="G11" s="29">
        <f t="shared" si="3"/>
        <v>1.7381445999931706E-2</v>
      </c>
      <c r="H11" s="29">
        <f t="shared" si="3"/>
        <v>8.6907229999658525E-2</v>
      </c>
      <c r="I11" s="29">
        <f t="shared" si="3"/>
        <v>0.17381445999931705</v>
      </c>
      <c r="J11" s="29">
        <f t="shared" si="3"/>
        <v>0.26072168999897555</v>
      </c>
      <c r="K11" s="29">
        <f t="shared" si="3"/>
        <v>0.3476289199986341</v>
      </c>
    </row>
    <row r="12" spans="1:11" ht="16" x14ac:dyDescent="0.2">
      <c r="A12" s="26" t="s">
        <v>82</v>
      </c>
      <c r="B12" s="29">
        <f t="shared" ref="B12:D12" si="4">B11*0.5</f>
        <v>8.6907229999658529E-3</v>
      </c>
      <c r="C12" s="29">
        <f t="shared" si="4"/>
        <v>4.3453614999829263E-2</v>
      </c>
      <c r="D12" s="29">
        <f t="shared" si="4"/>
        <v>8.6907229999658525E-2</v>
      </c>
      <c r="E12" s="29">
        <f>E11*0.5</f>
        <v>0.13036084499948777</v>
      </c>
      <c r="F12" s="29">
        <f>F11*0.5</f>
        <v>0.17381445999931705</v>
      </c>
      <c r="G12" s="29">
        <f t="shared" ref="G12:K12" si="5">G11*0.33</f>
        <v>5.735877179977463E-3</v>
      </c>
      <c r="H12" s="29">
        <f t="shared" si="5"/>
        <v>2.8679385899887316E-2</v>
      </c>
      <c r="I12" s="29">
        <f t="shared" si="5"/>
        <v>5.7358771799774631E-2</v>
      </c>
      <c r="J12" s="29">
        <f t="shared" si="5"/>
        <v>8.603815769966193E-2</v>
      </c>
      <c r="K12" s="29">
        <f t="shared" si="5"/>
        <v>0.11471754359954926</v>
      </c>
    </row>
    <row r="13" spans="1:11" ht="16" x14ac:dyDescent="0.2">
      <c r="A13" s="26" t="s">
        <v>83</v>
      </c>
      <c r="B13" s="27" t="s">
        <v>84</v>
      </c>
      <c r="C13" s="27" t="s">
        <v>88</v>
      </c>
      <c r="D13" s="27" t="s">
        <v>89</v>
      </c>
      <c r="E13" s="27" t="s">
        <v>86</v>
      </c>
      <c r="F13" s="27" t="s">
        <v>131</v>
      </c>
      <c r="G13" s="27" t="s">
        <v>101</v>
      </c>
      <c r="H13" s="27" t="s">
        <v>88</v>
      </c>
      <c r="I13" s="27" t="s">
        <v>102</v>
      </c>
      <c r="J13" s="27" t="s">
        <v>89</v>
      </c>
      <c r="K13" s="27" t="s">
        <v>86</v>
      </c>
    </row>
    <row r="14" spans="1:11" ht="16" x14ac:dyDescent="0.2">
      <c r="A14" s="26" t="s">
        <v>91</v>
      </c>
      <c r="B14" s="27" t="s">
        <v>92</v>
      </c>
      <c r="C14" s="27" t="s">
        <v>97</v>
      </c>
      <c r="D14" s="27" t="s">
        <v>98</v>
      </c>
      <c r="E14" s="27" t="s">
        <v>99</v>
      </c>
      <c r="F14" s="27" t="s">
        <v>132</v>
      </c>
      <c r="G14" s="27" t="s">
        <v>103</v>
      </c>
      <c r="H14" s="27" t="s">
        <v>97</v>
      </c>
      <c r="I14" s="27" t="s">
        <v>94</v>
      </c>
      <c r="J14" s="27" t="s">
        <v>98</v>
      </c>
      <c r="K14" s="27" t="s">
        <v>99</v>
      </c>
    </row>
  </sheetData>
  <mergeCells count="2">
    <mergeCell ref="B1:F1"/>
    <mergeCell ref="G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27161-05F7-F143-BECA-FA1C9C03F3C2}">
  <dimension ref="A1:K14"/>
  <sheetViews>
    <sheetView workbookViewId="0">
      <selection sqref="A1:K14"/>
    </sheetView>
  </sheetViews>
  <sheetFormatPr baseColWidth="10" defaultRowHeight="15" x14ac:dyDescent="0.2"/>
  <sheetData>
    <row r="1" spans="1:11" ht="31" x14ac:dyDescent="0.2">
      <c r="A1" s="24" t="s">
        <v>69</v>
      </c>
      <c r="B1" s="65" t="s">
        <v>70</v>
      </c>
      <c r="C1" s="66"/>
      <c r="D1" s="66"/>
      <c r="E1" s="66"/>
      <c r="F1" s="66"/>
      <c r="G1" s="65" t="s">
        <v>71</v>
      </c>
      <c r="H1" s="66"/>
      <c r="I1" s="66"/>
      <c r="J1" s="66"/>
      <c r="K1" s="66"/>
    </row>
    <row r="2" spans="1:11" ht="16" x14ac:dyDescent="0.2">
      <c r="A2" s="26" t="s">
        <v>72</v>
      </c>
      <c r="B2" s="27">
        <v>0.1</v>
      </c>
      <c r="C2" s="27">
        <v>0.5</v>
      </c>
      <c r="D2" s="27">
        <v>1</v>
      </c>
      <c r="E2" s="27">
        <v>1.5</v>
      </c>
      <c r="F2" s="27">
        <v>3</v>
      </c>
      <c r="G2" s="27">
        <v>0.1</v>
      </c>
      <c r="H2" s="27">
        <v>0.5</v>
      </c>
      <c r="I2" s="27">
        <v>1</v>
      </c>
      <c r="J2" s="27">
        <v>1.5</v>
      </c>
      <c r="K2" s="27">
        <v>3</v>
      </c>
    </row>
    <row r="3" spans="1:11" ht="16" x14ac:dyDescent="0.2">
      <c r="A3" s="26" t="s">
        <v>73</v>
      </c>
      <c r="B3" s="28">
        <v>1030</v>
      </c>
      <c r="C3" s="28">
        <v>1030</v>
      </c>
      <c r="D3" s="28">
        <v>1030</v>
      </c>
      <c r="E3" s="28">
        <v>1030</v>
      </c>
      <c r="F3" s="28">
        <v>1030</v>
      </c>
      <c r="G3" s="28">
        <v>1030</v>
      </c>
      <c r="H3" s="28">
        <v>1030</v>
      </c>
      <c r="I3" s="28">
        <v>1030</v>
      </c>
      <c r="J3" s="28">
        <v>1030</v>
      </c>
      <c r="K3" s="28">
        <v>1030</v>
      </c>
    </row>
    <row r="4" spans="1:11" ht="16" x14ac:dyDescent="0.2">
      <c r="A4" s="26" t="s">
        <v>74</v>
      </c>
      <c r="B4" s="28">
        <v>2650</v>
      </c>
      <c r="C4" s="28">
        <v>2650</v>
      </c>
      <c r="D4" s="28">
        <v>2650</v>
      </c>
      <c r="E4" s="28">
        <v>2650</v>
      </c>
      <c r="F4" s="28">
        <v>2650</v>
      </c>
      <c r="G4" s="28">
        <v>2650</v>
      </c>
      <c r="H4" s="28">
        <v>2650</v>
      </c>
      <c r="I4" s="28">
        <v>2650</v>
      </c>
      <c r="J4" s="28">
        <v>2650</v>
      </c>
      <c r="K4" s="28">
        <v>2650</v>
      </c>
    </row>
    <row r="5" spans="1:11" ht="16" x14ac:dyDescent="0.2">
      <c r="A5" s="26" t="s">
        <v>75</v>
      </c>
      <c r="B5" s="27">
        <v>6.0000000000000001E-3</v>
      </c>
      <c r="C5" s="27">
        <v>6.0000000000000001E-3</v>
      </c>
      <c r="D5" s="27">
        <v>6.0000000000000001E-3</v>
      </c>
      <c r="E5" s="27">
        <v>6.0000000000000001E-3</v>
      </c>
      <c r="F5" s="27">
        <v>6.0000000000000001E-3</v>
      </c>
      <c r="G5" s="27">
        <v>6.0000000000000001E-3</v>
      </c>
      <c r="H5" s="27">
        <v>6.0000000000000001E-3</v>
      </c>
      <c r="I5" s="27">
        <v>6.0000000000000001E-3</v>
      </c>
      <c r="J5" s="27">
        <v>6.0000000000000001E-3</v>
      </c>
      <c r="K5" s="27">
        <v>6.0000000000000001E-3</v>
      </c>
    </row>
    <row r="6" spans="1:11" ht="16" x14ac:dyDescent="0.2">
      <c r="A6" s="26" t="s">
        <v>76</v>
      </c>
      <c r="B6" s="30">
        <f t="shared" ref="B6:D6" si="0" xml:space="preserve"> (B5*B4)+B3</f>
        <v>1045.9000000000001</v>
      </c>
      <c r="C6" s="30">
        <f t="shared" si="0"/>
        <v>1045.9000000000001</v>
      </c>
      <c r="D6" s="30">
        <f t="shared" si="0"/>
        <v>1045.9000000000001</v>
      </c>
      <c r="E6" s="30">
        <f xml:space="preserve"> (E5*E4)+E3</f>
        <v>1045.9000000000001</v>
      </c>
      <c r="F6" s="30">
        <f xml:space="preserve"> (F5*F4)+F3</f>
        <v>1045.9000000000001</v>
      </c>
      <c r="G6" s="30">
        <f t="shared" ref="G6:H6" si="1" xml:space="preserve"> (G5*G4)+G3</f>
        <v>1045.9000000000001</v>
      </c>
      <c r="H6" s="30">
        <f t="shared" si="1"/>
        <v>1045.9000000000001</v>
      </c>
      <c r="I6" s="30">
        <f xml:space="preserve"> (I5*I4)+I3</f>
        <v>1045.9000000000001</v>
      </c>
      <c r="J6" s="30">
        <f xml:space="preserve"> (J5*J4)+J3</f>
        <v>1045.9000000000001</v>
      </c>
      <c r="K6" s="30">
        <f xml:space="preserve"> (K5*K4)+K3</f>
        <v>1045.9000000000001</v>
      </c>
    </row>
    <row r="7" spans="1:11" ht="16" x14ac:dyDescent="0.2">
      <c r="A7" s="26" t="s">
        <v>77</v>
      </c>
      <c r="B7" s="27">
        <v>63</v>
      </c>
      <c r="C7" s="27">
        <v>63</v>
      </c>
      <c r="D7" s="27">
        <v>63</v>
      </c>
      <c r="E7" s="27">
        <v>63</v>
      </c>
      <c r="F7" s="27">
        <v>63</v>
      </c>
      <c r="G7" s="27">
        <v>63</v>
      </c>
      <c r="H7" s="27">
        <v>63</v>
      </c>
      <c r="I7" s="27">
        <v>63</v>
      </c>
      <c r="J7" s="27">
        <v>63</v>
      </c>
      <c r="K7" s="27">
        <v>63</v>
      </c>
    </row>
    <row r="8" spans="1:11" ht="16" x14ac:dyDescent="0.2">
      <c r="A8" s="26" t="s">
        <v>78</v>
      </c>
      <c r="B8" s="27">
        <v>9.81</v>
      </c>
      <c r="C8" s="27">
        <v>9.81</v>
      </c>
      <c r="D8" s="29">
        <v>9.81</v>
      </c>
      <c r="E8" s="29">
        <v>9.81</v>
      </c>
      <c r="F8" s="29">
        <v>9.81</v>
      </c>
      <c r="G8" s="27">
        <v>9.81</v>
      </c>
      <c r="H8" s="27">
        <v>9.81</v>
      </c>
      <c r="I8" s="29">
        <v>9.81</v>
      </c>
      <c r="J8" s="29">
        <v>9.81</v>
      </c>
      <c r="K8" s="29">
        <v>9.81</v>
      </c>
    </row>
    <row r="9" spans="1:11" ht="16" x14ac:dyDescent="0.2">
      <c r="A9" s="26" t="s">
        <v>79</v>
      </c>
      <c r="B9" s="29">
        <f t="shared" ref="B9:K9" si="2">B2*(((B6-B3)/B3)*B8*B7)^0.5</f>
        <v>0.30887640095669622</v>
      </c>
      <c r="C9" s="29">
        <f t="shared" si="2"/>
        <v>1.5443820047834809</v>
      </c>
      <c r="D9" s="29">
        <f t="shared" si="2"/>
        <v>3.0887640095669617</v>
      </c>
      <c r="E9" s="29">
        <f t="shared" si="2"/>
        <v>4.6331460143504426</v>
      </c>
      <c r="F9" s="29">
        <f t="shared" si="2"/>
        <v>9.2662920287008852</v>
      </c>
      <c r="G9" s="29">
        <f t="shared" si="2"/>
        <v>0.30887640095669622</v>
      </c>
      <c r="H9" s="29">
        <f t="shared" si="2"/>
        <v>1.5443820047834809</v>
      </c>
      <c r="I9" s="29">
        <f t="shared" si="2"/>
        <v>3.0887640095669617</v>
      </c>
      <c r="J9" s="29">
        <f t="shared" si="2"/>
        <v>4.6331460143504426</v>
      </c>
      <c r="K9" s="29">
        <f t="shared" si="2"/>
        <v>9.2662920287008852</v>
      </c>
    </row>
    <row r="10" spans="1:11" ht="16" x14ac:dyDescent="0.2">
      <c r="A10" s="26" t="s">
        <v>80</v>
      </c>
      <c r="B10" s="27">
        <v>2E-3</v>
      </c>
      <c r="C10" s="27">
        <v>2E-3</v>
      </c>
      <c r="D10" s="27">
        <v>2E-3</v>
      </c>
      <c r="E10" s="27">
        <v>2E-3</v>
      </c>
      <c r="F10" s="27">
        <v>2E-3</v>
      </c>
      <c r="G10" s="27">
        <v>2E-3</v>
      </c>
      <c r="H10" s="27">
        <v>2E-3</v>
      </c>
      <c r="I10" s="27">
        <v>2E-3</v>
      </c>
      <c r="J10" s="27">
        <v>2E-3</v>
      </c>
      <c r="K10" s="27">
        <v>2E-3</v>
      </c>
    </row>
    <row r="11" spans="1:11" ht="16" x14ac:dyDescent="0.2">
      <c r="A11" s="26" t="s">
        <v>81</v>
      </c>
      <c r="B11" s="29">
        <f t="shared" ref="B11:K11" si="3" xml:space="preserve"> ((0.005)^0.5)*B9</f>
        <v>2.1840859766497491E-2</v>
      </c>
      <c r="C11" s="29">
        <f t="shared" si="3"/>
        <v>0.10920429883248745</v>
      </c>
      <c r="D11" s="29">
        <f t="shared" si="3"/>
        <v>0.21840859766497489</v>
      </c>
      <c r="E11" s="29">
        <f t="shared" si="3"/>
        <v>0.32761289649746234</v>
      </c>
      <c r="F11" s="29">
        <f t="shared" si="3"/>
        <v>0.65522579299492467</v>
      </c>
      <c r="G11" s="29">
        <f t="shared" si="3"/>
        <v>2.1840859766497491E-2</v>
      </c>
      <c r="H11" s="29">
        <f t="shared" si="3"/>
        <v>0.10920429883248745</v>
      </c>
      <c r="I11" s="29">
        <f t="shared" si="3"/>
        <v>0.21840859766497489</v>
      </c>
      <c r="J11" s="29">
        <f t="shared" si="3"/>
        <v>0.32761289649746234</v>
      </c>
      <c r="K11" s="29">
        <f t="shared" si="3"/>
        <v>0.65522579299492467</v>
      </c>
    </row>
    <row r="12" spans="1:11" ht="16" x14ac:dyDescent="0.2">
      <c r="A12" s="26" t="s">
        <v>82</v>
      </c>
      <c r="B12" s="29">
        <f t="shared" ref="B12:D12" si="4">B11*0.5</f>
        <v>1.0920429883248746E-2</v>
      </c>
      <c r="C12" s="29">
        <f t="shared" si="4"/>
        <v>5.4602149416243723E-2</v>
      </c>
      <c r="D12" s="29">
        <f t="shared" si="4"/>
        <v>0.10920429883248745</v>
      </c>
      <c r="E12" s="29">
        <f>E11*0.5</f>
        <v>0.16380644824873117</v>
      </c>
      <c r="F12" s="29">
        <f>F11*0.5</f>
        <v>0.32761289649746234</v>
      </c>
      <c r="G12" s="29">
        <f t="shared" ref="G12:K12" si="5">G11*0.33</f>
        <v>7.2074837229441722E-3</v>
      </c>
      <c r="H12" s="29">
        <f t="shared" si="5"/>
        <v>3.6037418614720859E-2</v>
      </c>
      <c r="I12" s="29">
        <f t="shared" si="5"/>
        <v>7.2074837229441718E-2</v>
      </c>
      <c r="J12" s="29">
        <f t="shared" si="5"/>
        <v>0.10811225584416258</v>
      </c>
      <c r="K12" s="29">
        <f t="shared" si="5"/>
        <v>0.21622451168832516</v>
      </c>
    </row>
    <row r="13" spans="1:11" ht="16" x14ac:dyDescent="0.2">
      <c r="A13" s="26" t="s">
        <v>83</v>
      </c>
      <c r="B13" s="51" t="s">
        <v>84</v>
      </c>
      <c r="C13" s="51" t="s">
        <v>85</v>
      </c>
      <c r="D13" s="51" t="s">
        <v>86</v>
      </c>
      <c r="E13" s="27" t="s">
        <v>90</v>
      </c>
      <c r="F13" s="27" t="s">
        <v>87</v>
      </c>
      <c r="G13" s="52">
        <v>88</v>
      </c>
      <c r="H13" s="52" t="s">
        <v>133</v>
      </c>
      <c r="I13" s="52" t="s">
        <v>85</v>
      </c>
      <c r="J13" s="27" t="s">
        <v>86</v>
      </c>
      <c r="K13" s="27" t="s">
        <v>87</v>
      </c>
    </row>
    <row r="14" spans="1:11" ht="16" x14ac:dyDescent="0.2">
      <c r="A14" s="26" t="s">
        <v>91</v>
      </c>
      <c r="B14" s="27" t="s">
        <v>92</v>
      </c>
      <c r="C14" s="27" t="s">
        <v>94</v>
      </c>
      <c r="D14" s="27" t="s">
        <v>99</v>
      </c>
      <c r="E14" s="27" t="s">
        <v>100</v>
      </c>
      <c r="F14" s="27" t="s">
        <v>95</v>
      </c>
      <c r="G14" s="27" t="s">
        <v>116</v>
      </c>
      <c r="H14" s="27" t="s">
        <v>97</v>
      </c>
      <c r="I14" s="27" t="s">
        <v>94</v>
      </c>
      <c r="J14" s="27" t="s">
        <v>99</v>
      </c>
      <c r="K14" s="27" t="s">
        <v>95</v>
      </c>
    </row>
  </sheetData>
  <mergeCells count="2">
    <mergeCell ref="B1:F1"/>
    <mergeCell ref="G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Pre-Post jump Simmons et al</vt:lpstr>
      <vt:lpstr>Pre-Post jump Konsoer et al.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rattanaporn</dc:creator>
  <cp:lastModifiedBy>RF</cp:lastModifiedBy>
  <dcterms:created xsi:type="dcterms:W3CDTF">2020-08-06T02:57:49Z</dcterms:created>
  <dcterms:modified xsi:type="dcterms:W3CDTF">2021-12-06T14:34:08Z</dcterms:modified>
</cp:coreProperties>
</file>