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1.xml" ContentType="application/vnd.openxmlformats-officedocument.drawing+xml"/>
  <Override PartName="/xl/charts/chart2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2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2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5.xml" ContentType="application/vnd.openxmlformats-officedocument.drawing+xml"/>
  <Override PartName="/xl/charts/chart3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io-my.sharepoint.com/personal/madelelv_uio_no/Documents/Documents/papers_inprep/Ikaite transformation_D3/Draft 2/GCA/review2/final/"/>
    </mc:Choice>
  </mc:AlternateContent>
  <xr:revisionPtr revIDLastSave="189" documentId="8_{0767FD69-7F9B-4195-A6D8-B7404B6D227F}" xr6:coauthVersionLast="47" xr6:coauthVersionMax="47" xr10:uidLastSave="{8B58D0CE-D35C-48AE-B4B6-0E9031FCE341}"/>
  <bookViews>
    <workbookView xWindow="-132" yWindow="-132" windowWidth="30984" windowHeight="16944" firstSheet="15" activeTab="16" xr2:uid="{00000000-000D-0000-FFFF-FFFF00000000}"/>
  </bookViews>
  <sheets>
    <sheet name="Quantitative" sheetId="5" r:id="rId1"/>
    <sheet name="normalised to % ikaite" sheetId="22" r:id="rId2"/>
    <sheet name="Ikaite Unit Cell" sheetId="14" r:id="rId3"/>
    <sheet name="Calcite Unit Cell Vol" sheetId="16" r:id="rId4"/>
    <sheet name="Calcite From Ikaite" sheetId="21" r:id="rId5"/>
    <sheet name="Antarctic 1" sheetId="2" r:id="rId6"/>
    <sheet name="Antarctic 2" sheetId="6" r:id="rId7"/>
    <sheet name="Congo 1" sheetId="7" r:id="rId8"/>
    <sheet name="Congo 2" sheetId="4" r:id="rId9"/>
    <sheet name="Congo 3" sheetId="20" r:id="rId10"/>
    <sheet name="Laptev 1" sheetId="9" r:id="rId11"/>
    <sheet name="Laptev 2" sheetId="12" r:id="rId12"/>
    <sheet name="Nankai 1" sheetId="11" r:id="rId13"/>
    <sheet name="Nankai 2" sheetId="10" r:id="rId14"/>
    <sheet name="SGeorgia" sheetId="13" r:id="rId15"/>
    <sheet name="Commercial calcite" sheetId="17" r:id="rId16"/>
    <sheet name="clumped outlier corr." sheetId="23" r:id="rId17"/>
    <sheet name="clumped summary" sheetId="26" r:id="rId18"/>
    <sheet name="ICP-OES summary" sheetId="24" r:id="rId19"/>
    <sheet name="summary ICP-MS calculated" sheetId="25" r:id="rId20"/>
  </sheets>
  <externalReferences>
    <externalReference r:id="rId21"/>
    <externalReference r:id="rId2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2" i="25" l="1"/>
  <c r="T192" i="25"/>
  <c r="S192" i="25"/>
  <c r="R192" i="25"/>
  <c r="Q192" i="25"/>
  <c r="P192" i="25"/>
  <c r="O192" i="25"/>
  <c r="N192" i="25"/>
  <c r="M192" i="25"/>
  <c r="L192" i="25"/>
  <c r="K192" i="25"/>
  <c r="J192" i="25"/>
  <c r="I192" i="25"/>
  <c r="H192" i="25"/>
  <c r="G192" i="25"/>
  <c r="F192" i="25"/>
  <c r="E192" i="25"/>
  <c r="D192" i="25"/>
  <c r="C192" i="25"/>
  <c r="B192" i="25"/>
  <c r="U191" i="25"/>
  <c r="T191" i="25"/>
  <c r="S191" i="25"/>
  <c r="R191" i="25"/>
  <c r="Q191" i="25"/>
  <c r="P191" i="25"/>
  <c r="O191" i="25"/>
  <c r="N191" i="25"/>
  <c r="M191" i="25"/>
  <c r="L191" i="25"/>
  <c r="K191" i="25"/>
  <c r="J191" i="25"/>
  <c r="I191" i="25"/>
  <c r="H191" i="25"/>
  <c r="G191" i="25"/>
  <c r="F191" i="25"/>
  <c r="E191" i="25"/>
  <c r="D191" i="25"/>
  <c r="C191" i="25"/>
  <c r="B191" i="25"/>
  <c r="U190" i="25"/>
  <c r="T190" i="25"/>
  <c r="S190" i="25"/>
  <c r="R190" i="25"/>
  <c r="Q190" i="25"/>
  <c r="P190" i="25"/>
  <c r="O190" i="25"/>
  <c r="N190" i="25"/>
  <c r="M190" i="25"/>
  <c r="L190" i="25"/>
  <c r="K190" i="25"/>
  <c r="J190" i="25"/>
  <c r="I190" i="25"/>
  <c r="H190" i="25"/>
  <c r="G190" i="25"/>
  <c r="F190" i="25"/>
  <c r="E190" i="25"/>
  <c r="D190" i="25"/>
  <c r="C190" i="25"/>
  <c r="B190" i="25"/>
  <c r="U189" i="25"/>
  <c r="T189" i="25"/>
  <c r="S189" i="25"/>
  <c r="R189" i="25"/>
  <c r="Q189" i="25"/>
  <c r="P189" i="25"/>
  <c r="O189" i="25"/>
  <c r="N189" i="25"/>
  <c r="M189" i="25"/>
  <c r="L189" i="25"/>
  <c r="K189" i="25"/>
  <c r="J189" i="25"/>
  <c r="I189" i="25"/>
  <c r="H189" i="25"/>
  <c r="G189" i="25"/>
  <c r="F189" i="25"/>
  <c r="E189" i="25"/>
  <c r="D189" i="25"/>
  <c r="C189" i="25"/>
  <c r="B189" i="25"/>
  <c r="U188" i="25"/>
  <c r="T188" i="25"/>
  <c r="S188" i="25"/>
  <c r="R188" i="25"/>
  <c r="Q188" i="25"/>
  <c r="P188" i="25"/>
  <c r="O188" i="25"/>
  <c r="N188" i="25"/>
  <c r="M188" i="25"/>
  <c r="L188" i="25"/>
  <c r="K188" i="25"/>
  <c r="J188" i="25"/>
  <c r="I188" i="25"/>
  <c r="H188" i="25"/>
  <c r="G188" i="25"/>
  <c r="F188" i="25"/>
  <c r="E188" i="25"/>
  <c r="D188" i="25"/>
  <c r="C188" i="25"/>
  <c r="B188" i="25"/>
  <c r="U187" i="25"/>
  <c r="T187" i="25"/>
  <c r="S187" i="25"/>
  <c r="R187" i="25"/>
  <c r="Q187" i="25"/>
  <c r="P187" i="25"/>
  <c r="O187" i="25"/>
  <c r="N187" i="25"/>
  <c r="M187" i="25"/>
  <c r="L187" i="25"/>
  <c r="K187" i="25"/>
  <c r="J187" i="25"/>
  <c r="I187" i="25"/>
  <c r="H187" i="25"/>
  <c r="G187" i="25"/>
  <c r="F187" i="25"/>
  <c r="E187" i="25"/>
  <c r="D187" i="25"/>
  <c r="C187" i="25"/>
  <c r="B187" i="25"/>
  <c r="U186" i="25"/>
  <c r="T186" i="25"/>
  <c r="S186" i="25"/>
  <c r="R186" i="25"/>
  <c r="Q186" i="25"/>
  <c r="P186" i="25"/>
  <c r="O186" i="25"/>
  <c r="N186" i="25"/>
  <c r="M186" i="25"/>
  <c r="L186" i="25"/>
  <c r="K186" i="25"/>
  <c r="J186" i="25"/>
  <c r="I186" i="25"/>
  <c r="H186" i="25"/>
  <c r="G186" i="25"/>
  <c r="F186" i="25"/>
  <c r="E186" i="25"/>
  <c r="D186" i="25"/>
  <c r="C186" i="25"/>
  <c r="B186" i="25"/>
  <c r="K150" i="25"/>
  <c r="L150" i="25" s="1"/>
  <c r="J150" i="25"/>
  <c r="J149" i="25"/>
  <c r="K149" i="25" s="1"/>
  <c r="L149" i="25" s="1"/>
  <c r="J148" i="25"/>
  <c r="K148" i="25" s="1"/>
  <c r="L148" i="25" s="1"/>
  <c r="J147" i="25"/>
  <c r="K147" i="25" s="1"/>
  <c r="L147" i="25" s="1"/>
  <c r="K146" i="25"/>
  <c r="L146" i="25" s="1"/>
  <c r="J146" i="25"/>
  <c r="I145" i="25"/>
  <c r="J145" i="25" s="1"/>
  <c r="K145" i="25" s="1"/>
  <c r="L145" i="25" s="1"/>
  <c r="E145" i="25"/>
  <c r="I144" i="25"/>
  <c r="E144" i="25"/>
  <c r="I143" i="25"/>
  <c r="J143" i="25" s="1"/>
  <c r="K143" i="25" s="1"/>
  <c r="L143" i="25" s="1"/>
  <c r="E143" i="25"/>
  <c r="I142" i="25"/>
  <c r="J142" i="25" s="1"/>
  <c r="K142" i="25" s="1"/>
  <c r="L142" i="25" s="1"/>
  <c r="E142" i="25"/>
  <c r="I141" i="25"/>
  <c r="J141" i="25" s="1"/>
  <c r="K141" i="25" s="1"/>
  <c r="L141" i="25" s="1"/>
  <c r="E141" i="25"/>
  <c r="P111" i="25"/>
  <c r="M110" i="25"/>
  <c r="M111" i="25" s="1"/>
  <c r="B105" i="25"/>
  <c r="P104" i="25"/>
  <c r="P105" i="25" s="1"/>
  <c r="U103" i="25"/>
  <c r="T103" i="25"/>
  <c r="R103" i="25"/>
  <c r="P103" i="25"/>
  <c r="N103" i="25"/>
  <c r="N104" i="25" s="1"/>
  <c r="N105" i="25" s="1"/>
  <c r="M103" i="25"/>
  <c r="M104" i="25" s="1"/>
  <c r="M105" i="25" s="1"/>
  <c r="K103" i="25"/>
  <c r="J103" i="25"/>
  <c r="J104" i="25" s="1"/>
  <c r="J105" i="25" s="1"/>
  <c r="I103" i="25"/>
  <c r="H103" i="25"/>
  <c r="F103" i="25"/>
  <c r="E103" i="25"/>
  <c r="D103" i="25"/>
  <c r="D104" i="25" s="1"/>
  <c r="D105" i="25" s="1"/>
  <c r="B103" i="25"/>
  <c r="B104" i="25" s="1"/>
  <c r="U102" i="25"/>
  <c r="U110" i="25" s="1"/>
  <c r="U111" i="25" s="1"/>
  <c r="T102" i="25"/>
  <c r="T110" i="25" s="1"/>
  <c r="T111" i="25" s="1"/>
  <c r="R102" i="25"/>
  <c r="P102" i="25"/>
  <c r="P110" i="25" s="1"/>
  <c r="N102" i="25"/>
  <c r="N110" i="25" s="1"/>
  <c r="N111" i="25" s="1"/>
  <c r="M102" i="25"/>
  <c r="K102" i="25"/>
  <c r="K110" i="25" s="1"/>
  <c r="K111" i="25" s="1"/>
  <c r="J102" i="25"/>
  <c r="J110" i="25" s="1"/>
  <c r="J111" i="25" s="1"/>
  <c r="I102" i="25"/>
  <c r="I110" i="25" s="1"/>
  <c r="I111" i="25" s="1"/>
  <c r="H102" i="25"/>
  <c r="H110" i="25" s="1"/>
  <c r="H111" i="25" s="1"/>
  <c r="F102" i="25"/>
  <c r="E102" i="25"/>
  <c r="D102" i="25"/>
  <c r="D110" i="25" s="1"/>
  <c r="D111" i="25" s="1"/>
  <c r="B102" i="25"/>
  <c r="B110" i="25" s="1"/>
  <c r="B111" i="25" s="1"/>
  <c r="U91" i="25"/>
  <c r="I91" i="25"/>
  <c r="J90" i="25"/>
  <c r="J91" i="25" s="1"/>
  <c r="T85" i="25"/>
  <c r="U83" i="25"/>
  <c r="U84" i="25" s="1"/>
  <c r="U85" i="25" s="1"/>
  <c r="T83" i="25"/>
  <c r="T84" i="25" s="1"/>
  <c r="R83" i="25"/>
  <c r="P83" i="25"/>
  <c r="P84" i="25" s="1"/>
  <c r="P85" i="25" s="1"/>
  <c r="N83" i="25"/>
  <c r="N84" i="25" s="1"/>
  <c r="N85" i="25" s="1"/>
  <c r="M83" i="25"/>
  <c r="K83" i="25"/>
  <c r="J83" i="25"/>
  <c r="I83" i="25"/>
  <c r="I84" i="25" s="1"/>
  <c r="I85" i="25" s="1"/>
  <c r="H83" i="25"/>
  <c r="H84" i="25" s="1"/>
  <c r="H85" i="25" s="1"/>
  <c r="F83" i="25"/>
  <c r="F84" i="25" s="1"/>
  <c r="F85" i="25" s="1"/>
  <c r="E83" i="25"/>
  <c r="E84" i="25" s="1"/>
  <c r="E85" i="25" s="1"/>
  <c r="D83" i="25"/>
  <c r="D84" i="25" s="1"/>
  <c r="D85" i="25" s="1"/>
  <c r="B83" i="25"/>
  <c r="U82" i="25"/>
  <c r="U90" i="25" s="1"/>
  <c r="T82" i="25"/>
  <c r="T90" i="25" s="1"/>
  <c r="T91" i="25" s="1"/>
  <c r="R82" i="25"/>
  <c r="R90" i="25" s="1"/>
  <c r="R91" i="25" s="1"/>
  <c r="P82" i="25"/>
  <c r="P90" i="25" s="1"/>
  <c r="P91" i="25" s="1"/>
  <c r="N82" i="25"/>
  <c r="N90" i="25" s="1"/>
  <c r="N91" i="25" s="1"/>
  <c r="M82" i="25"/>
  <c r="M90" i="25" s="1"/>
  <c r="M91" i="25" s="1"/>
  <c r="K82" i="25"/>
  <c r="K84" i="25" s="1"/>
  <c r="K85" i="25" s="1"/>
  <c r="J82" i="25"/>
  <c r="I82" i="25"/>
  <c r="I90" i="25" s="1"/>
  <c r="H82" i="25"/>
  <c r="H90" i="25" s="1"/>
  <c r="H91" i="25" s="1"/>
  <c r="F82" i="25"/>
  <c r="F90" i="25" s="1"/>
  <c r="F91" i="25" s="1"/>
  <c r="E82" i="25"/>
  <c r="E90" i="25" s="1"/>
  <c r="E91" i="25" s="1"/>
  <c r="D82" i="25"/>
  <c r="D90" i="25" s="1"/>
  <c r="D91" i="25" s="1"/>
  <c r="B82" i="25"/>
  <c r="B90" i="25" s="1"/>
  <c r="B91" i="25" s="1"/>
  <c r="I46" i="25"/>
  <c r="H46" i="25"/>
  <c r="H133" i="25" s="1"/>
  <c r="H176" i="25" s="1"/>
  <c r="D46" i="25"/>
  <c r="D133" i="25" s="1"/>
  <c r="D176" i="25" s="1"/>
  <c r="U45" i="25"/>
  <c r="U46" i="25" s="1"/>
  <c r="U48" i="25" s="1"/>
  <c r="U119" i="25" s="1"/>
  <c r="T45" i="25"/>
  <c r="T46" i="25" s="1"/>
  <c r="T116" i="25" s="1"/>
  <c r="T156" i="25" s="1"/>
  <c r="R45" i="25"/>
  <c r="R46" i="25" s="1"/>
  <c r="P45" i="25"/>
  <c r="P46" i="25" s="1"/>
  <c r="N45" i="25"/>
  <c r="N46" i="25" s="1"/>
  <c r="N47" i="25" s="1"/>
  <c r="M45" i="25"/>
  <c r="M46" i="25" s="1"/>
  <c r="M136" i="25" s="1"/>
  <c r="M179" i="25" s="1"/>
  <c r="K45" i="25"/>
  <c r="K46" i="25" s="1"/>
  <c r="J45" i="25"/>
  <c r="J46" i="25" s="1"/>
  <c r="I45" i="25"/>
  <c r="H45" i="25"/>
  <c r="F45" i="25"/>
  <c r="F46" i="25" s="1"/>
  <c r="E45" i="25"/>
  <c r="E46" i="25" s="1"/>
  <c r="D45" i="25"/>
  <c r="B45" i="25"/>
  <c r="B46" i="25" s="1"/>
  <c r="B48" i="25" s="1"/>
  <c r="U44" i="25"/>
  <c r="T44" i="25"/>
  <c r="R44" i="25"/>
  <c r="P44" i="25"/>
  <c r="N44" i="25"/>
  <c r="M44" i="25"/>
  <c r="K44" i="25"/>
  <c r="J44" i="25"/>
  <c r="I44" i="25"/>
  <c r="H44" i="25"/>
  <c r="F44" i="25"/>
  <c r="E44" i="25"/>
  <c r="D44" i="25"/>
  <c r="B44" i="25"/>
  <c r="J13" i="25"/>
  <c r="U161" i="25" l="1"/>
  <c r="J144" i="25"/>
  <c r="K144" i="25" s="1"/>
  <c r="L144" i="25" s="1"/>
  <c r="E104" i="25"/>
  <c r="E105" i="25" s="1"/>
  <c r="H104" i="25"/>
  <c r="H105" i="25" s="1"/>
  <c r="T104" i="25"/>
  <c r="T105" i="25" s="1"/>
  <c r="J84" i="25"/>
  <c r="J85" i="25" s="1"/>
  <c r="B84" i="25"/>
  <c r="B85" i="25" s="1"/>
  <c r="M84" i="25"/>
  <c r="M85" i="25" s="1"/>
  <c r="F104" i="25"/>
  <c r="F105" i="25" s="1"/>
  <c r="I104" i="25"/>
  <c r="I105" i="25" s="1"/>
  <c r="U104" i="25"/>
  <c r="U105" i="25" s="1"/>
  <c r="E136" i="25"/>
  <c r="E179" i="25" s="1"/>
  <c r="E133" i="25"/>
  <c r="E176" i="25" s="1"/>
  <c r="E135" i="25"/>
  <c r="E178" i="25" s="1"/>
  <c r="E48" i="25"/>
  <c r="E47" i="25"/>
  <c r="E132" i="25"/>
  <c r="E175" i="25" s="1"/>
  <c r="E116" i="25"/>
  <c r="E156" i="25" s="1"/>
  <c r="J136" i="25"/>
  <c r="J179" i="25" s="1"/>
  <c r="J133" i="25"/>
  <c r="J176" i="25" s="1"/>
  <c r="J132" i="25"/>
  <c r="J175" i="25" s="1"/>
  <c r="J48" i="25"/>
  <c r="J116" i="25"/>
  <c r="J156" i="25" s="1"/>
  <c r="J47" i="25"/>
  <c r="J135" i="25"/>
  <c r="J178" i="25" s="1"/>
  <c r="P136" i="25"/>
  <c r="P179" i="25" s="1"/>
  <c r="P133" i="25"/>
  <c r="P176" i="25" s="1"/>
  <c r="P135" i="25"/>
  <c r="P178" i="25" s="1"/>
  <c r="P116" i="25"/>
  <c r="P156" i="25" s="1"/>
  <c r="P48" i="25"/>
  <c r="P47" i="25"/>
  <c r="P132" i="25"/>
  <c r="P175" i="25" s="1"/>
  <c r="B182" i="25"/>
  <c r="B129" i="25"/>
  <c r="B171" i="25" s="1"/>
  <c r="B127" i="25"/>
  <c r="B169" i="25" s="1"/>
  <c r="B125" i="25"/>
  <c r="B167" i="25" s="1"/>
  <c r="B128" i="25"/>
  <c r="B170" i="25" s="1"/>
  <c r="B123" i="25"/>
  <c r="B165" i="25" s="1"/>
  <c r="B122" i="25"/>
  <c r="B164" i="25" s="1"/>
  <c r="B119" i="25"/>
  <c r="B161" i="25" s="1"/>
  <c r="B121" i="25"/>
  <c r="B163" i="25" s="1"/>
  <c r="B126" i="25"/>
  <c r="B168" i="25" s="1"/>
  <c r="B130" i="25"/>
  <c r="B172" i="25" s="1"/>
  <c r="B118" i="25"/>
  <c r="B160" i="25" s="1"/>
  <c r="F136" i="25"/>
  <c r="F179" i="25" s="1"/>
  <c r="F133" i="25"/>
  <c r="F176" i="25" s="1"/>
  <c r="F132" i="25"/>
  <c r="F175" i="25" s="1"/>
  <c r="F116" i="25"/>
  <c r="F156" i="25" s="1"/>
  <c r="F47" i="25"/>
  <c r="F48" i="25"/>
  <c r="F135" i="25"/>
  <c r="F178" i="25" s="1"/>
  <c r="K136" i="25"/>
  <c r="K179" i="25" s="1"/>
  <c r="K133" i="25"/>
  <c r="K176" i="25" s="1"/>
  <c r="K135" i="25"/>
  <c r="K178" i="25" s="1"/>
  <c r="K132" i="25"/>
  <c r="K175" i="25" s="1"/>
  <c r="K48" i="25"/>
  <c r="K116" i="25"/>
  <c r="K156" i="25" s="1"/>
  <c r="K47" i="25"/>
  <c r="R136" i="25"/>
  <c r="R179" i="25" s="1"/>
  <c r="R133" i="25"/>
  <c r="R176" i="25" s="1"/>
  <c r="R132" i="25"/>
  <c r="R175" i="25" s="1"/>
  <c r="R135" i="25"/>
  <c r="R178" i="25" s="1"/>
  <c r="R47" i="25"/>
  <c r="R48" i="25"/>
  <c r="R116" i="25"/>
  <c r="R156" i="25" s="1"/>
  <c r="N181" i="25"/>
  <c r="N198" i="25" s="1"/>
  <c r="N120" i="25"/>
  <c r="N162" i="25" s="1"/>
  <c r="N117" i="25"/>
  <c r="N159" i="25" s="1"/>
  <c r="R110" i="25"/>
  <c r="R111" i="25" s="1"/>
  <c r="R104" i="25"/>
  <c r="R105" i="25" s="1"/>
  <c r="F110" i="25"/>
  <c r="F111" i="25" s="1"/>
  <c r="T133" i="25"/>
  <c r="T176" i="25" s="1"/>
  <c r="B136" i="25"/>
  <c r="B179" i="25" s="1"/>
  <c r="I135" i="25"/>
  <c r="I178" i="25" s="1"/>
  <c r="I132" i="25"/>
  <c r="I175" i="25" s="1"/>
  <c r="I116" i="25"/>
  <c r="I156" i="25" s="1"/>
  <c r="I133" i="25"/>
  <c r="I176" i="25" s="1"/>
  <c r="U135" i="25"/>
  <c r="U178" i="25" s="1"/>
  <c r="U132" i="25"/>
  <c r="U175" i="25" s="1"/>
  <c r="U116" i="25"/>
  <c r="U156" i="25" s="1"/>
  <c r="U133" i="25"/>
  <c r="U176" i="25" s="1"/>
  <c r="H48" i="25"/>
  <c r="B116" i="25"/>
  <c r="B156" i="25" s="1"/>
  <c r="U130" i="25"/>
  <c r="U172" i="25" s="1"/>
  <c r="I136" i="25"/>
  <c r="I179" i="25" s="1"/>
  <c r="B47" i="25"/>
  <c r="H47" i="25"/>
  <c r="I48" i="25"/>
  <c r="R84" i="25"/>
  <c r="R85" i="25" s="1"/>
  <c r="K90" i="25"/>
  <c r="K91" i="25" s="1"/>
  <c r="K104" i="25"/>
  <c r="K105" i="25" s="1"/>
  <c r="B135" i="25"/>
  <c r="B178" i="25" s="1"/>
  <c r="B132" i="25"/>
  <c r="B175" i="25" s="1"/>
  <c r="B133" i="25"/>
  <c r="B176" i="25" s="1"/>
  <c r="H135" i="25"/>
  <c r="H178" i="25" s="1"/>
  <c r="H132" i="25"/>
  <c r="H175" i="25" s="1"/>
  <c r="H136" i="25"/>
  <c r="H179" i="25" s="1"/>
  <c r="H116" i="25"/>
  <c r="H156" i="25" s="1"/>
  <c r="M135" i="25"/>
  <c r="M178" i="25" s="1"/>
  <c r="M132" i="25"/>
  <c r="M175" i="25" s="1"/>
  <c r="M133" i="25"/>
  <c r="M176" i="25" s="1"/>
  <c r="M116" i="25"/>
  <c r="M156" i="25" s="1"/>
  <c r="M47" i="25"/>
  <c r="T135" i="25"/>
  <c r="T178" i="25" s="1"/>
  <c r="T132" i="25"/>
  <c r="T175" i="25" s="1"/>
  <c r="T136" i="25"/>
  <c r="T179" i="25" s="1"/>
  <c r="T47" i="25"/>
  <c r="M48" i="25"/>
  <c r="U129" i="25"/>
  <c r="U171" i="25" s="1"/>
  <c r="U127" i="25"/>
  <c r="U169" i="25" s="1"/>
  <c r="U125" i="25"/>
  <c r="U167" i="25" s="1"/>
  <c r="U122" i="25"/>
  <c r="U164" i="25" s="1"/>
  <c r="U118" i="25"/>
  <c r="U160" i="25" s="1"/>
  <c r="U182" i="25"/>
  <c r="U200" i="25" s="1"/>
  <c r="U128" i="25"/>
  <c r="U170" i="25" s="1"/>
  <c r="U123" i="25"/>
  <c r="U165" i="25" s="1"/>
  <c r="U121" i="25"/>
  <c r="U163" i="25" s="1"/>
  <c r="D135" i="25"/>
  <c r="D178" i="25" s="1"/>
  <c r="D132" i="25"/>
  <c r="D175" i="25" s="1"/>
  <c r="D116" i="25"/>
  <c r="D156" i="25" s="1"/>
  <c r="D136" i="25"/>
  <c r="D179" i="25" s="1"/>
  <c r="N135" i="25"/>
  <c r="N178" i="25" s="1"/>
  <c r="N132" i="25"/>
  <c r="N175" i="25" s="1"/>
  <c r="N116" i="25"/>
  <c r="N156" i="25" s="1"/>
  <c r="N136" i="25"/>
  <c r="N179" i="25" s="1"/>
  <c r="U47" i="25"/>
  <c r="N48" i="25"/>
  <c r="D47" i="25"/>
  <c r="I47" i="25"/>
  <c r="D48" i="25"/>
  <c r="T48" i="25"/>
  <c r="E110" i="25"/>
  <c r="E111" i="25" s="1"/>
  <c r="U126" i="25"/>
  <c r="U168" i="25" s="1"/>
  <c r="N133" i="25"/>
  <c r="N176" i="25" s="1"/>
  <c r="U136" i="25"/>
  <c r="U179" i="25" s="1"/>
  <c r="B199" i="25"/>
  <c r="B200" i="25"/>
  <c r="N201" i="25"/>
  <c r="B202" i="25"/>
  <c r="B203" i="25"/>
  <c r="B204" i="25"/>
  <c r="U199" i="25"/>
  <c r="U202" i="25"/>
  <c r="U203" i="25"/>
  <c r="U204" i="25"/>
  <c r="E31" i="12"/>
  <c r="E20" i="6"/>
  <c r="E21" i="6"/>
  <c r="H6" i="22"/>
  <c r="H7" i="22"/>
  <c r="H8" i="22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5" i="22"/>
  <c r="B9" i="22"/>
  <c r="C9" i="22"/>
  <c r="D9" i="22"/>
  <c r="B10" i="22"/>
  <c r="D10" i="22" s="1"/>
  <c r="C10" i="22"/>
  <c r="B11" i="22"/>
  <c r="D11" i="22" s="1"/>
  <c r="C11" i="22"/>
  <c r="B12" i="22"/>
  <c r="C12" i="22"/>
  <c r="D12" i="22"/>
  <c r="B13" i="22"/>
  <c r="D13" i="22" s="1"/>
  <c r="C13" i="22"/>
  <c r="B14" i="22"/>
  <c r="D14" i="22" s="1"/>
  <c r="C14" i="22"/>
  <c r="B15" i="22"/>
  <c r="D15" i="22" s="1"/>
  <c r="C15" i="22"/>
  <c r="B16" i="22"/>
  <c r="D16" i="22" s="1"/>
  <c r="C16" i="22"/>
  <c r="B17" i="22"/>
  <c r="C17" i="22"/>
  <c r="D17" i="22"/>
  <c r="B18" i="22"/>
  <c r="D18" i="22" s="1"/>
  <c r="C18" i="22"/>
  <c r="B19" i="22"/>
  <c r="D19" i="22" s="1"/>
  <c r="C19" i="22"/>
  <c r="B20" i="22"/>
  <c r="D20" i="22" s="1"/>
  <c r="C20" i="22"/>
  <c r="B21" i="22"/>
  <c r="D21" i="22" s="1"/>
  <c r="C21" i="22"/>
  <c r="B22" i="22"/>
  <c r="D22" i="22" s="1"/>
  <c r="C22" i="22"/>
  <c r="B23" i="22"/>
  <c r="D23" i="22" s="1"/>
  <c r="C23" i="22"/>
  <c r="B24" i="22"/>
  <c r="C24" i="22"/>
  <c r="D24" i="22"/>
  <c r="B25" i="22"/>
  <c r="C25" i="22"/>
  <c r="D25" i="22"/>
  <c r="B26" i="22"/>
  <c r="D26" i="22" s="1"/>
  <c r="C26" i="22"/>
  <c r="B27" i="22"/>
  <c r="D27" i="22" s="1"/>
  <c r="C27" i="22"/>
  <c r="B28" i="22"/>
  <c r="C28" i="22"/>
  <c r="D28" i="22"/>
  <c r="B29" i="22"/>
  <c r="D29" i="22" s="1"/>
  <c r="C29" i="22"/>
  <c r="B30" i="22"/>
  <c r="D30" i="22" s="1"/>
  <c r="C30" i="22"/>
  <c r="B31" i="22"/>
  <c r="D31" i="22" s="1"/>
  <c r="C31" i="22"/>
  <c r="B32" i="22"/>
  <c r="D32" i="22" s="1"/>
  <c r="C32" i="22"/>
  <c r="B33" i="22"/>
  <c r="C33" i="22"/>
  <c r="D33" i="22"/>
  <c r="B34" i="22"/>
  <c r="D34" i="22" s="1"/>
  <c r="C34" i="22"/>
  <c r="B35" i="22"/>
  <c r="D35" i="22" s="1"/>
  <c r="C35" i="22"/>
  <c r="B36" i="22"/>
  <c r="D36" i="22" s="1"/>
  <c r="C36" i="22"/>
  <c r="B37" i="22"/>
  <c r="D37" i="22" s="1"/>
  <c r="C37" i="22"/>
  <c r="B38" i="22"/>
  <c r="D38" i="22" s="1"/>
  <c r="C38" i="22"/>
  <c r="B39" i="22"/>
  <c r="D39" i="22" s="1"/>
  <c r="C39" i="22"/>
  <c r="B40" i="22"/>
  <c r="C40" i="22"/>
  <c r="D40" i="22"/>
  <c r="B41" i="22"/>
  <c r="C41" i="22"/>
  <c r="D41" i="22"/>
  <c r="B42" i="22"/>
  <c r="D42" i="22" s="1"/>
  <c r="C42" i="22"/>
  <c r="B43" i="22"/>
  <c r="D43" i="22" s="1"/>
  <c r="C43" i="22"/>
  <c r="B44" i="22"/>
  <c r="C44" i="22"/>
  <c r="D44" i="22"/>
  <c r="B45" i="22"/>
  <c r="D45" i="22" s="1"/>
  <c r="C45" i="22"/>
  <c r="B46" i="22"/>
  <c r="D46" i="22" s="1"/>
  <c r="C46" i="22"/>
  <c r="B47" i="22"/>
  <c r="D47" i="22" s="1"/>
  <c r="C47" i="22"/>
  <c r="B48" i="22"/>
  <c r="D48" i="22" s="1"/>
  <c r="C48" i="22"/>
  <c r="B49" i="22"/>
  <c r="C49" i="22"/>
  <c r="D49" i="22"/>
  <c r="B50" i="22"/>
  <c r="D50" i="22" s="1"/>
  <c r="C50" i="22"/>
  <c r="B51" i="22"/>
  <c r="D51" i="22" s="1"/>
  <c r="C51" i="22"/>
  <c r="B52" i="22"/>
  <c r="D52" i="22" s="1"/>
  <c r="C52" i="22"/>
  <c r="B53" i="22"/>
  <c r="D53" i="22" s="1"/>
  <c r="C53" i="22"/>
  <c r="B54" i="22"/>
  <c r="D54" i="22" s="1"/>
  <c r="C54" i="22"/>
  <c r="B55" i="22"/>
  <c r="D55" i="22" s="1"/>
  <c r="C55" i="22"/>
  <c r="B56" i="22"/>
  <c r="C56" i="22"/>
  <c r="D56" i="22"/>
  <c r="B57" i="22"/>
  <c r="C57" i="22"/>
  <c r="D57" i="22"/>
  <c r="B58" i="22"/>
  <c r="D58" i="22" s="1"/>
  <c r="C58" i="22"/>
  <c r="B59" i="22"/>
  <c r="D59" i="22" s="1"/>
  <c r="C59" i="22"/>
  <c r="B60" i="22"/>
  <c r="C60" i="22"/>
  <c r="D60" i="22"/>
  <c r="B61" i="22"/>
  <c r="D61" i="22" s="1"/>
  <c r="C61" i="22"/>
  <c r="B62" i="22"/>
  <c r="D62" i="22" s="1"/>
  <c r="C62" i="22"/>
  <c r="B63" i="22"/>
  <c r="D63" i="22" s="1"/>
  <c r="C63" i="22"/>
  <c r="B64" i="22"/>
  <c r="D64" i="22" s="1"/>
  <c r="C64" i="22"/>
  <c r="B65" i="22"/>
  <c r="C65" i="22"/>
  <c r="D65" i="22"/>
  <c r="B66" i="22"/>
  <c r="D66" i="22" s="1"/>
  <c r="C66" i="22"/>
  <c r="B67" i="22"/>
  <c r="D67" i="22" s="1"/>
  <c r="C67" i="22"/>
  <c r="B68" i="22"/>
  <c r="D68" i="22" s="1"/>
  <c r="C68" i="22"/>
  <c r="B69" i="22"/>
  <c r="C69" i="22"/>
  <c r="D69" i="22"/>
  <c r="B70" i="22"/>
  <c r="D70" i="22" s="1"/>
  <c r="C70" i="22"/>
  <c r="B71" i="22"/>
  <c r="D71" i="22" s="1"/>
  <c r="C71" i="22"/>
  <c r="B72" i="22"/>
  <c r="C72" i="22"/>
  <c r="D72" i="22"/>
  <c r="B73" i="22"/>
  <c r="C73" i="22"/>
  <c r="D73" i="22"/>
  <c r="B74" i="22"/>
  <c r="D74" i="22" s="1"/>
  <c r="C74" i="22"/>
  <c r="B75" i="22"/>
  <c r="D75" i="22" s="1"/>
  <c r="C75" i="22"/>
  <c r="B76" i="22"/>
  <c r="C76" i="22"/>
  <c r="D76" i="22"/>
  <c r="B77" i="22"/>
  <c r="D77" i="22" s="1"/>
  <c r="C77" i="22"/>
  <c r="B78" i="22"/>
  <c r="D78" i="22" s="1"/>
  <c r="C78" i="22"/>
  <c r="B79" i="22"/>
  <c r="D79" i="22" s="1"/>
  <c r="C79" i="22"/>
  <c r="B80" i="22"/>
  <c r="D80" i="22" s="1"/>
  <c r="C80" i="22"/>
  <c r="B81" i="22"/>
  <c r="C81" i="22"/>
  <c r="D81" i="22"/>
  <c r="B82" i="22"/>
  <c r="D82" i="22" s="1"/>
  <c r="C82" i="22"/>
  <c r="B83" i="22"/>
  <c r="D83" i="22" s="1"/>
  <c r="C83" i="22"/>
  <c r="B84" i="22"/>
  <c r="D84" i="22" s="1"/>
  <c r="C84" i="22"/>
  <c r="B85" i="22"/>
  <c r="C85" i="22"/>
  <c r="D85" i="22"/>
  <c r="B86" i="22"/>
  <c r="D86" i="22" s="1"/>
  <c r="C86" i="22"/>
  <c r="B87" i="22"/>
  <c r="D87" i="22" s="1"/>
  <c r="C87" i="22"/>
  <c r="B88" i="22"/>
  <c r="C88" i="22"/>
  <c r="D88" i="22"/>
  <c r="B89" i="22"/>
  <c r="C89" i="22"/>
  <c r="D89" i="22"/>
  <c r="B90" i="22"/>
  <c r="D90" i="22" s="1"/>
  <c r="C90" i="22"/>
  <c r="B91" i="22"/>
  <c r="D91" i="22" s="1"/>
  <c r="C91" i="22"/>
  <c r="B92" i="22"/>
  <c r="C92" i="22"/>
  <c r="D92" i="22"/>
  <c r="B93" i="22"/>
  <c r="D93" i="22" s="1"/>
  <c r="C93" i="22"/>
  <c r="B94" i="22"/>
  <c r="D94" i="22" s="1"/>
  <c r="C94" i="22"/>
  <c r="B95" i="22"/>
  <c r="D95" i="22" s="1"/>
  <c r="C95" i="22"/>
  <c r="B96" i="22"/>
  <c r="D96" i="22" s="1"/>
  <c r="C96" i="22"/>
  <c r="B97" i="22"/>
  <c r="D97" i="22" s="1"/>
  <c r="C97" i="22"/>
  <c r="B98" i="22"/>
  <c r="D98" i="22" s="1"/>
  <c r="C98" i="22"/>
  <c r="B99" i="22"/>
  <c r="D99" i="22" s="1"/>
  <c r="C99" i="22"/>
  <c r="B100" i="22"/>
  <c r="D100" i="22" s="1"/>
  <c r="C100" i="22"/>
  <c r="B101" i="22"/>
  <c r="C101" i="22"/>
  <c r="D101" i="22"/>
  <c r="B102" i="22"/>
  <c r="D102" i="22" s="1"/>
  <c r="C102" i="22"/>
  <c r="B103" i="22"/>
  <c r="D103" i="22" s="1"/>
  <c r="C103" i="22"/>
  <c r="B104" i="22"/>
  <c r="C104" i="22"/>
  <c r="D104" i="22"/>
  <c r="B105" i="22"/>
  <c r="C105" i="22"/>
  <c r="D105" i="22"/>
  <c r="D6" i="22"/>
  <c r="B6" i="22"/>
  <c r="C6" i="22"/>
  <c r="B7" i="22"/>
  <c r="D7" i="22" s="1"/>
  <c r="C7" i="22"/>
  <c r="B8" i="22"/>
  <c r="D8" i="22" s="1"/>
  <c r="C8" i="22"/>
  <c r="C5" i="22"/>
  <c r="B5" i="22"/>
  <c r="D5" i="22" s="1"/>
  <c r="T182" i="25" l="1"/>
  <c r="T129" i="25"/>
  <c r="T171" i="25" s="1"/>
  <c r="T127" i="25"/>
  <c r="T169" i="25" s="1"/>
  <c r="T125" i="25"/>
  <c r="T167" i="25" s="1"/>
  <c r="T122" i="25"/>
  <c r="T164" i="25" s="1"/>
  <c r="T130" i="25"/>
  <c r="T172" i="25" s="1"/>
  <c r="T126" i="25"/>
  <c r="T168" i="25" s="1"/>
  <c r="T118" i="25"/>
  <c r="T160" i="25" s="1"/>
  <c r="T128" i="25"/>
  <c r="T170" i="25" s="1"/>
  <c r="T119" i="25"/>
  <c r="T161" i="25" s="1"/>
  <c r="T123" i="25"/>
  <c r="T165" i="25" s="1"/>
  <c r="T121" i="25"/>
  <c r="T163" i="25" s="1"/>
  <c r="P181" i="25"/>
  <c r="P117" i="25"/>
  <c r="P159" i="25" s="1"/>
  <c r="P120" i="25"/>
  <c r="P162" i="25" s="1"/>
  <c r="E130" i="25"/>
  <c r="E172" i="25" s="1"/>
  <c r="E128" i="25"/>
  <c r="E170" i="25" s="1"/>
  <c r="E126" i="25"/>
  <c r="E168" i="25" s="1"/>
  <c r="E123" i="25"/>
  <c r="E165" i="25" s="1"/>
  <c r="E129" i="25"/>
  <c r="E171" i="25" s="1"/>
  <c r="E125" i="25"/>
  <c r="E167" i="25" s="1"/>
  <c r="E121" i="25"/>
  <c r="E163" i="25" s="1"/>
  <c r="E118" i="25"/>
  <c r="E160" i="25" s="1"/>
  <c r="E182" i="25"/>
  <c r="E119" i="25"/>
  <c r="E161" i="25" s="1"/>
  <c r="E122" i="25"/>
  <c r="E164" i="25" s="1"/>
  <c r="E127" i="25"/>
  <c r="E169" i="25" s="1"/>
  <c r="D182" i="25"/>
  <c r="D129" i="25"/>
  <c r="D171" i="25" s="1"/>
  <c r="D127" i="25"/>
  <c r="D169" i="25" s="1"/>
  <c r="D125" i="25"/>
  <c r="D167" i="25" s="1"/>
  <c r="D122" i="25"/>
  <c r="D164" i="25" s="1"/>
  <c r="D118" i="25"/>
  <c r="D160" i="25" s="1"/>
  <c r="D130" i="25"/>
  <c r="D172" i="25" s="1"/>
  <c r="D126" i="25"/>
  <c r="D168" i="25" s="1"/>
  <c r="D128" i="25"/>
  <c r="D170" i="25" s="1"/>
  <c r="D121" i="25"/>
  <c r="D163" i="25" s="1"/>
  <c r="D123" i="25"/>
  <c r="D165" i="25" s="1"/>
  <c r="D119" i="25"/>
  <c r="D161" i="25" s="1"/>
  <c r="U181" i="25"/>
  <c r="U120" i="25"/>
  <c r="U162" i="25" s="1"/>
  <c r="U117" i="25"/>
  <c r="U159" i="25" s="1"/>
  <c r="I182" i="25"/>
  <c r="I129" i="25"/>
  <c r="I171" i="25" s="1"/>
  <c r="I127" i="25"/>
  <c r="I169" i="25" s="1"/>
  <c r="I125" i="25"/>
  <c r="I167" i="25" s="1"/>
  <c r="I122" i="25"/>
  <c r="I164" i="25" s="1"/>
  <c r="I118" i="25"/>
  <c r="I160" i="25" s="1"/>
  <c r="I119" i="25"/>
  <c r="I161" i="25" s="1"/>
  <c r="I128" i="25"/>
  <c r="I170" i="25" s="1"/>
  <c r="I123" i="25"/>
  <c r="I165" i="25" s="1"/>
  <c r="I130" i="25"/>
  <c r="I172" i="25" s="1"/>
  <c r="I126" i="25"/>
  <c r="I168" i="25" s="1"/>
  <c r="I121" i="25"/>
  <c r="I163" i="25" s="1"/>
  <c r="K117" i="25"/>
  <c r="K159" i="25" s="1"/>
  <c r="K120" i="25"/>
  <c r="K162" i="25" s="1"/>
  <c r="K181" i="25"/>
  <c r="F130" i="25"/>
  <c r="F172" i="25" s="1"/>
  <c r="F128" i="25"/>
  <c r="F170" i="25" s="1"/>
  <c r="F126" i="25"/>
  <c r="F168" i="25" s="1"/>
  <c r="F123" i="25"/>
  <c r="F165" i="25" s="1"/>
  <c r="F121" i="25"/>
  <c r="F163" i="25" s="1"/>
  <c r="F119" i="25"/>
  <c r="F161" i="25" s="1"/>
  <c r="F118" i="25"/>
  <c r="F160" i="25" s="1"/>
  <c r="F182" i="25"/>
  <c r="F127" i="25"/>
  <c r="F169" i="25" s="1"/>
  <c r="F129" i="25"/>
  <c r="F171" i="25" s="1"/>
  <c r="F122" i="25"/>
  <c r="F164" i="25" s="1"/>
  <c r="F125" i="25"/>
  <c r="F167" i="25" s="1"/>
  <c r="P182" i="25"/>
  <c r="P130" i="25"/>
  <c r="P172" i="25" s="1"/>
  <c r="P128" i="25"/>
  <c r="P170" i="25" s="1"/>
  <c r="P126" i="25"/>
  <c r="P168" i="25" s="1"/>
  <c r="P123" i="25"/>
  <c r="P165" i="25" s="1"/>
  <c r="P129" i="25"/>
  <c r="P171" i="25" s="1"/>
  <c r="P125" i="25"/>
  <c r="P167" i="25" s="1"/>
  <c r="P119" i="25"/>
  <c r="P161" i="25" s="1"/>
  <c r="P121" i="25"/>
  <c r="P163" i="25" s="1"/>
  <c r="P118" i="25"/>
  <c r="P160" i="25" s="1"/>
  <c r="P122" i="25"/>
  <c r="P164" i="25" s="1"/>
  <c r="P127" i="25"/>
  <c r="P169" i="25" s="1"/>
  <c r="J182" i="25"/>
  <c r="J130" i="25"/>
  <c r="J172" i="25" s="1"/>
  <c r="J128" i="25"/>
  <c r="J170" i="25" s="1"/>
  <c r="J126" i="25"/>
  <c r="J168" i="25" s="1"/>
  <c r="J123" i="25"/>
  <c r="J165" i="25" s="1"/>
  <c r="J127" i="25"/>
  <c r="J169" i="25" s="1"/>
  <c r="J122" i="25"/>
  <c r="J164" i="25" s="1"/>
  <c r="J119" i="25"/>
  <c r="J161" i="25" s="1"/>
  <c r="J129" i="25"/>
  <c r="J171" i="25" s="1"/>
  <c r="J125" i="25"/>
  <c r="J167" i="25" s="1"/>
  <c r="J121" i="25"/>
  <c r="J163" i="25" s="1"/>
  <c r="J118" i="25"/>
  <c r="J160" i="25" s="1"/>
  <c r="N182" i="25"/>
  <c r="N129" i="25"/>
  <c r="N171" i="25" s="1"/>
  <c r="N127" i="25"/>
  <c r="N169" i="25" s="1"/>
  <c r="N125" i="25"/>
  <c r="N167" i="25" s="1"/>
  <c r="N122" i="25"/>
  <c r="N164" i="25" s="1"/>
  <c r="N118" i="25"/>
  <c r="N160" i="25" s="1"/>
  <c r="N121" i="25"/>
  <c r="N163" i="25" s="1"/>
  <c r="N130" i="25"/>
  <c r="N172" i="25" s="1"/>
  <c r="N126" i="25"/>
  <c r="N168" i="25" s="1"/>
  <c r="N119" i="25"/>
  <c r="N161" i="25" s="1"/>
  <c r="N123" i="25"/>
  <c r="N165" i="25" s="1"/>
  <c r="N128" i="25"/>
  <c r="N170" i="25" s="1"/>
  <c r="T181" i="25"/>
  <c r="T120" i="25"/>
  <c r="T162" i="25" s="1"/>
  <c r="T117" i="25"/>
  <c r="T159" i="25" s="1"/>
  <c r="M181" i="25"/>
  <c r="M120" i="25"/>
  <c r="M162" i="25" s="1"/>
  <c r="M117" i="25"/>
  <c r="M159" i="25" s="1"/>
  <c r="I120" i="25"/>
  <c r="I162" i="25" s="1"/>
  <c r="I181" i="25"/>
  <c r="I117" i="25"/>
  <c r="I159" i="25" s="1"/>
  <c r="H181" i="25"/>
  <c r="H117" i="25"/>
  <c r="H159" i="25" s="1"/>
  <c r="H120" i="25"/>
  <c r="H162" i="25" s="1"/>
  <c r="F181" i="25"/>
  <c r="F117" i="25"/>
  <c r="F159" i="25" s="1"/>
  <c r="F120" i="25"/>
  <c r="F162" i="25" s="1"/>
  <c r="R117" i="25"/>
  <c r="R159" i="25" s="1"/>
  <c r="R181" i="25"/>
  <c r="R120" i="25"/>
  <c r="R162" i="25" s="1"/>
  <c r="D181" i="25"/>
  <c r="D120" i="25"/>
  <c r="D162" i="25" s="1"/>
  <c r="D117" i="25"/>
  <c r="D159" i="25" s="1"/>
  <c r="M182" i="25"/>
  <c r="M129" i="25"/>
  <c r="M171" i="25" s="1"/>
  <c r="M127" i="25"/>
  <c r="M169" i="25" s="1"/>
  <c r="M125" i="25"/>
  <c r="M167" i="25" s="1"/>
  <c r="M122" i="25"/>
  <c r="M164" i="25" s="1"/>
  <c r="M128" i="25"/>
  <c r="M170" i="25" s="1"/>
  <c r="M123" i="25"/>
  <c r="M165" i="25" s="1"/>
  <c r="M118" i="25"/>
  <c r="M160" i="25" s="1"/>
  <c r="M121" i="25"/>
  <c r="M163" i="25" s="1"/>
  <c r="M119" i="25"/>
  <c r="M161" i="25" s="1"/>
  <c r="M126" i="25"/>
  <c r="M168" i="25" s="1"/>
  <c r="M130" i="25"/>
  <c r="M172" i="25" s="1"/>
  <c r="B181" i="25"/>
  <c r="B120" i="25"/>
  <c r="B162" i="25" s="1"/>
  <c r="B117" i="25"/>
  <c r="B159" i="25" s="1"/>
  <c r="H182" i="25"/>
  <c r="H129" i="25"/>
  <c r="H171" i="25" s="1"/>
  <c r="H127" i="25"/>
  <c r="H169" i="25" s="1"/>
  <c r="H125" i="25"/>
  <c r="H167" i="25" s="1"/>
  <c r="H130" i="25"/>
  <c r="H172" i="25" s="1"/>
  <c r="H126" i="25"/>
  <c r="H168" i="25" s="1"/>
  <c r="H121" i="25"/>
  <c r="H163" i="25" s="1"/>
  <c r="H122" i="25"/>
  <c r="H164" i="25" s="1"/>
  <c r="H119" i="25"/>
  <c r="H161" i="25" s="1"/>
  <c r="H123" i="25"/>
  <c r="H165" i="25" s="1"/>
  <c r="H118" i="25"/>
  <c r="H160" i="25" s="1"/>
  <c r="H128" i="25"/>
  <c r="H170" i="25" s="1"/>
  <c r="R182" i="25"/>
  <c r="R130" i="25"/>
  <c r="R172" i="25" s="1"/>
  <c r="R128" i="25"/>
  <c r="R170" i="25" s="1"/>
  <c r="R126" i="25"/>
  <c r="R168" i="25" s="1"/>
  <c r="R123" i="25"/>
  <c r="R165" i="25" s="1"/>
  <c r="R121" i="25"/>
  <c r="R163" i="25" s="1"/>
  <c r="R119" i="25"/>
  <c r="R161" i="25" s="1"/>
  <c r="R127" i="25"/>
  <c r="R169" i="25" s="1"/>
  <c r="R122" i="25"/>
  <c r="R164" i="25" s="1"/>
  <c r="R125" i="25"/>
  <c r="R167" i="25" s="1"/>
  <c r="R118" i="25"/>
  <c r="R160" i="25" s="1"/>
  <c r="R129" i="25"/>
  <c r="R171" i="25" s="1"/>
  <c r="K130" i="25"/>
  <c r="K172" i="25" s="1"/>
  <c r="K128" i="25"/>
  <c r="K170" i="25" s="1"/>
  <c r="K126" i="25"/>
  <c r="K168" i="25" s="1"/>
  <c r="K123" i="25"/>
  <c r="K165" i="25" s="1"/>
  <c r="K121" i="25"/>
  <c r="K163" i="25" s="1"/>
  <c r="K119" i="25"/>
  <c r="K161" i="25" s="1"/>
  <c r="K182" i="25"/>
  <c r="K129" i="25"/>
  <c r="K171" i="25" s="1"/>
  <c r="K125" i="25"/>
  <c r="K167" i="25" s="1"/>
  <c r="K118" i="25"/>
  <c r="K160" i="25" s="1"/>
  <c r="K122" i="25"/>
  <c r="K164" i="25" s="1"/>
  <c r="K127" i="25"/>
  <c r="K169" i="25" s="1"/>
  <c r="J181" i="25"/>
  <c r="J117" i="25"/>
  <c r="J159" i="25" s="1"/>
  <c r="J120" i="25"/>
  <c r="J162" i="25" s="1"/>
  <c r="E181" i="25"/>
  <c r="E120" i="25"/>
  <c r="E162" i="25" s="1"/>
  <c r="E117" i="25"/>
  <c r="E159" i="25" s="1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M30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K8" i="11"/>
  <c r="Q14" i="11"/>
  <c r="T11" i="11"/>
  <c r="G5" i="11"/>
  <c r="O4" i="11"/>
  <c r="M41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O75" i="11"/>
  <c r="O74" i="11"/>
  <c r="O73" i="11"/>
  <c r="O72" i="11"/>
  <c r="O71" i="11"/>
  <c r="O70" i="11"/>
  <c r="O69" i="11"/>
  <c r="O68" i="11"/>
  <c r="O67" i="11"/>
  <c r="O66" i="11"/>
  <c r="O65" i="11"/>
  <c r="O64" i="11"/>
  <c r="O63" i="11"/>
  <c r="O62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K36" i="9"/>
  <c r="K35" i="9"/>
  <c r="K34" i="9"/>
  <c r="K33" i="9"/>
  <c r="K32" i="9"/>
  <c r="K31" i="9"/>
  <c r="K30" i="9"/>
  <c r="K29" i="9"/>
  <c r="K28" i="9"/>
  <c r="G36" i="9"/>
  <c r="G35" i="9"/>
  <c r="G34" i="9"/>
  <c r="G33" i="9"/>
  <c r="G32" i="9"/>
  <c r="G31" i="9"/>
  <c r="G30" i="9"/>
  <c r="G29" i="9"/>
  <c r="G28" i="9"/>
  <c r="I199" i="25" l="1"/>
  <c r="I200" i="25"/>
  <c r="I204" i="25"/>
  <c r="I203" i="25"/>
  <c r="I202" i="25"/>
  <c r="J198" i="25"/>
  <c r="J201" i="25"/>
  <c r="R202" i="25"/>
  <c r="R203" i="25"/>
  <c r="R200" i="25"/>
  <c r="R204" i="25"/>
  <c r="R199" i="25"/>
  <c r="H204" i="25"/>
  <c r="H202" i="25"/>
  <c r="H200" i="25"/>
  <c r="H199" i="25"/>
  <c r="H203" i="25"/>
  <c r="R201" i="25"/>
  <c r="R198" i="25"/>
  <c r="F198" i="25"/>
  <c r="F201" i="25"/>
  <c r="T198" i="25"/>
  <c r="T201" i="25"/>
  <c r="N202" i="25"/>
  <c r="N203" i="25"/>
  <c r="N204" i="25"/>
  <c r="N199" i="25"/>
  <c r="N200" i="25"/>
  <c r="J204" i="25"/>
  <c r="J199" i="25"/>
  <c r="J200" i="25"/>
  <c r="J203" i="25"/>
  <c r="J202" i="25"/>
  <c r="P199" i="25"/>
  <c r="P203" i="25"/>
  <c r="P204" i="25"/>
  <c r="P202" i="25"/>
  <c r="P200" i="25"/>
  <c r="K204" i="25"/>
  <c r="K202" i="25"/>
  <c r="K199" i="25"/>
  <c r="K200" i="25"/>
  <c r="K203" i="25"/>
  <c r="D198" i="25"/>
  <c r="D201" i="25"/>
  <c r="U201" i="25"/>
  <c r="U198" i="25"/>
  <c r="D200" i="25"/>
  <c r="D203" i="25"/>
  <c r="D202" i="25"/>
  <c r="D199" i="25"/>
  <c r="D204" i="25"/>
  <c r="E204" i="25"/>
  <c r="E200" i="25"/>
  <c r="E203" i="25"/>
  <c r="E202" i="25"/>
  <c r="E199" i="25"/>
  <c r="B201" i="25"/>
  <c r="B198" i="25"/>
  <c r="M202" i="25"/>
  <c r="M199" i="25"/>
  <c r="M200" i="25"/>
  <c r="M203" i="25"/>
  <c r="M204" i="25"/>
  <c r="H198" i="25"/>
  <c r="H201" i="25"/>
  <c r="E198" i="25"/>
  <c r="E201" i="25"/>
  <c r="I198" i="25"/>
  <c r="I201" i="25"/>
  <c r="M201" i="25"/>
  <c r="M198" i="25"/>
  <c r="F203" i="25"/>
  <c r="F199" i="25"/>
  <c r="F200" i="25"/>
  <c r="F202" i="25"/>
  <c r="F204" i="25"/>
  <c r="K198" i="25"/>
  <c r="K201" i="25"/>
  <c r="P201" i="25"/>
  <c r="P198" i="25"/>
  <c r="T204" i="25"/>
  <c r="T200" i="25"/>
  <c r="T202" i="25"/>
  <c r="T203" i="25"/>
  <c r="T199" i="25"/>
  <c r="Q28" i="11"/>
  <c r="Q29" i="11"/>
  <c r="Q30" i="11"/>
  <c r="Q31" i="11"/>
  <c r="Q32" i="11"/>
  <c r="Q33" i="11"/>
  <c r="Q34" i="11"/>
  <c r="Q35" i="11"/>
  <c r="Q36" i="11"/>
  <c r="Q37" i="11"/>
  <c r="M28" i="11"/>
  <c r="M29" i="11"/>
  <c r="M30" i="11"/>
  <c r="M31" i="11"/>
  <c r="M32" i="11"/>
  <c r="M33" i="11"/>
  <c r="M34" i="11"/>
  <c r="M35" i="11"/>
  <c r="M36" i="11"/>
  <c r="M37" i="11"/>
  <c r="I28" i="11"/>
  <c r="I29" i="11"/>
  <c r="I30" i="11"/>
  <c r="I31" i="11"/>
  <c r="I32" i="11"/>
  <c r="I33" i="11"/>
  <c r="I34" i="11"/>
  <c r="I35" i="11"/>
  <c r="I36" i="11"/>
  <c r="I37" i="11"/>
  <c r="Q24" i="11" l="1"/>
  <c r="Q25" i="11"/>
  <c r="Q26" i="11"/>
  <c r="Q27" i="11"/>
  <c r="M24" i="11"/>
  <c r="M25" i="11"/>
  <c r="M26" i="11"/>
  <c r="M27" i="11"/>
  <c r="I24" i="11"/>
  <c r="I25" i="11"/>
  <c r="I26" i="11"/>
  <c r="I27" i="11"/>
  <c r="Q23" i="11"/>
  <c r="M23" i="11"/>
  <c r="I23" i="11"/>
  <c r="K18" i="11"/>
  <c r="I20" i="11"/>
  <c r="I21" i="11"/>
  <c r="I22" i="11"/>
  <c r="M20" i="11"/>
  <c r="M21" i="11"/>
  <c r="M22" i="11"/>
  <c r="Q20" i="11"/>
  <c r="Q21" i="11"/>
  <c r="Q22" i="11"/>
  <c r="Q18" i="11"/>
  <c r="Q19" i="11"/>
  <c r="M18" i="11"/>
  <c r="M19" i="11"/>
  <c r="I18" i="11"/>
  <c r="I19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7" i="11"/>
  <c r="K16" i="11"/>
  <c r="K15" i="11"/>
  <c r="K14" i="11"/>
  <c r="K13" i="11"/>
  <c r="K12" i="11"/>
  <c r="K11" i="11"/>
  <c r="K10" i="11"/>
  <c r="K9" i="11"/>
  <c r="K7" i="11"/>
  <c r="K6" i="11"/>
  <c r="K5" i="11"/>
  <c r="K4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4" i="11"/>
  <c r="Q37" i="20"/>
  <c r="M37" i="20"/>
  <c r="I37" i="20"/>
  <c r="O37" i="20"/>
  <c r="K37" i="20"/>
  <c r="G37" i="20"/>
  <c r="Q36" i="20"/>
  <c r="M36" i="20"/>
  <c r="I36" i="20"/>
  <c r="O36" i="20"/>
  <c r="K36" i="20"/>
  <c r="G36" i="20"/>
  <c r="Q35" i="20"/>
  <c r="M35" i="20"/>
  <c r="I35" i="20"/>
  <c r="O35" i="20"/>
  <c r="K35" i="20"/>
  <c r="G35" i="20"/>
  <c r="O34" i="20"/>
  <c r="O33" i="20"/>
  <c r="Q34" i="20"/>
  <c r="M34" i="20"/>
  <c r="I34" i="20"/>
  <c r="K34" i="20"/>
  <c r="G34" i="20"/>
  <c r="Q33" i="20"/>
  <c r="I33" i="20"/>
  <c r="M33" i="20"/>
  <c r="K33" i="20"/>
  <c r="G33" i="20"/>
  <c r="Q35" i="12"/>
  <c r="M35" i="12"/>
  <c r="I35" i="12"/>
  <c r="O35" i="12"/>
  <c r="K35" i="12"/>
  <c r="G35" i="12"/>
  <c r="Q34" i="12"/>
  <c r="M34" i="12"/>
  <c r="I34" i="12"/>
  <c r="O34" i="12"/>
  <c r="K34" i="12"/>
  <c r="G34" i="12"/>
  <c r="Q33" i="12"/>
  <c r="M33" i="12"/>
  <c r="I33" i="12"/>
  <c r="O33" i="12"/>
  <c r="K33" i="12"/>
  <c r="G33" i="12"/>
  <c r="Q32" i="12"/>
  <c r="M32" i="12"/>
  <c r="I32" i="12"/>
  <c r="O32" i="12"/>
  <c r="K32" i="12"/>
  <c r="G32" i="12"/>
  <c r="O34" i="2" l="1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G27" i="4" l="1"/>
  <c r="G28" i="4"/>
  <c r="G29" i="4"/>
  <c r="G30" i="4"/>
  <c r="G31" i="4"/>
  <c r="G32" i="4"/>
  <c r="G33" i="4"/>
  <c r="G34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Q13" i="10"/>
  <c r="Q12" i="10"/>
  <c r="Q11" i="10"/>
  <c r="Q10" i="10"/>
  <c r="Q9" i="10"/>
  <c r="Q8" i="10"/>
  <c r="Q7" i="10"/>
  <c r="Q6" i="10"/>
  <c r="Q5" i="10"/>
  <c r="Q4" i="10"/>
  <c r="Q3" i="10"/>
  <c r="M13" i="10"/>
  <c r="M12" i="10"/>
  <c r="M11" i="10"/>
  <c r="M10" i="10"/>
  <c r="M9" i="10"/>
  <c r="M8" i="10"/>
  <c r="M7" i="10"/>
  <c r="M6" i="10"/>
  <c r="M5" i="10"/>
  <c r="M4" i="10"/>
  <c r="M3" i="10"/>
  <c r="I13" i="10"/>
  <c r="I12" i="10"/>
  <c r="I11" i="10"/>
  <c r="I10" i="10"/>
  <c r="I9" i="10"/>
  <c r="I8" i="10"/>
  <c r="I7" i="10"/>
  <c r="I6" i="10"/>
  <c r="I5" i="10"/>
  <c r="I4" i="10"/>
  <c r="I3" i="10"/>
  <c r="AL11" i="10"/>
  <c r="AL10" i="10"/>
  <c r="AL9" i="10"/>
  <c r="AL8" i="10"/>
  <c r="AL7" i="10"/>
  <c r="AL6" i="10"/>
  <c r="AL5" i="10"/>
  <c r="AL4" i="10"/>
  <c r="AL3" i="10"/>
  <c r="AH11" i="10"/>
  <c r="AH10" i="10"/>
  <c r="AH9" i="10"/>
  <c r="AH8" i="10"/>
  <c r="AH7" i="10"/>
  <c r="AH6" i="10"/>
  <c r="AH5" i="10"/>
  <c r="AH4" i="10"/>
  <c r="AH3" i="10"/>
  <c r="AD11" i="10"/>
  <c r="AD10" i="10"/>
  <c r="AD9" i="10"/>
  <c r="AD8" i="10"/>
  <c r="AD7" i="10"/>
  <c r="AD6" i="10"/>
  <c r="AD5" i="10"/>
  <c r="AD4" i="10"/>
  <c r="AD3" i="10"/>
  <c r="Z11" i="10"/>
  <c r="Z10" i="10"/>
  <c r="Z9" i="10"/>
  <c r="Z8" i="10"/>
  <c r="Z7" i="10"/>
  <c r="Z6" i="10"/>
  <c r="Z5" i="10"/>
  <c r="Z4" i="10"/>
  <c r="Z3" i="10"/>
  <c r="V11" i="10"/>
  <c r="V10" i="10"/>
  <c r="V9" i="10"/>
  <c r="V8" i="10"/>
  <c r="V7" i="10"/>
  <c r="V6" i="10"/>
  <c r="V5" i="10"/>
  <c r="V4" i="10"/>
  <c r="V3" i="10"/>
  <c r="AJ11" i="10"/>
  <c r="AJ10" i="10"/>
  <c r="AJ9" i="10"/>
  <c r="AJ8" i="10"/>
  <c r="AJ7" i="10"/>
  <c r="AJ6" i="10"/>
  <c r="AJ5" i="10"/>
  <c r="AJ4" i="10"/>
  <c r="AF11" i="10"/>
  <c r="AF10" i="10"/>
  <c r="AF9" i="10"/>
  <c r="AF8" i="10"/>
  <c r="AF7" i="10"/>
  <c r="AF6" i="10"/>
  <c r="AF5" i="10"/>
  <c r="AF4" i="10"/>
  <c r="AB11" i="10"/>
  <c r="AB10" i="10"/>
  <c r="AB9" i="10"/>
  <c r="AB8" i="10"/>
  <c r="AB7" i="10"/>
  <c r="AB6" i="10"/>
  <c r="AB5" i="10"/>
  <c r="AB4" i="10"/>
  <c r="X11" i="10"/>
  <c r="X10" i="10"/>
  <c r="X9" i="10"/>
  <c r="X8" i="10"/>
  <c r="X7" i="10"/>
  <c r="X6" i="10"/>
  <c r="X5" i="10"/>
  <c r="X4" i="10"/>
  <c r="T11" i="10"/>
  <c r="T10" i="10"/>
  <c r="T9" i="10"/>
  <c r="T8" i="10"/>
  <c r="T7" i="10"/>
  <c r="T6" i="10"/>
  <c r="T5" i="10"/>
  <c r="T4" i="10"/>
  <c r="V29" i="12" l="1"/>
  <c r="Z29" i="12"/>
  <c r="AL29" i="12"/>
  <c r="AD29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H12" i="12"/>
  <c r="AH11" i="12"/>
  <c r="AH10" i="12"/>
  <c r="AH9" i="12"/>
  <c r="AH8" i="12"/>
  <c r="AH7" i="12"/>
  <c r="AH6" i="12"/>
  <c r="AH5" i="12"/>
  <c r="AH4" i="12"/>
  <c r="AH3" i="12"/>
  <c r="AJ29" i="12"/>
  <c r="AF29" i="12"/>
  <c r="X29" i="12"/>
  <c r="T29" i="12"/>
  <c r="AB29" i="12"/>
  <c r="AL28" i="12"/>
  <c r="AD28" i="12"/>
  <c r="Z28" i="12"/>
  <c r="AF28" i="12"/>
  <c r="AF27" i="12"/>
  <c r="AF26" i="12"/>
  <c r="AF25" i="12"/>
  <c r="AF24" i="12"/>
  <c r="AF23" i="12"/>
  <c r="AF22" i="12"/>
  <c r="AF21" i="12"/>
  <c r="AF20" i="12"/>
  <c r="AF19" i="12"/>
  <c r="AF18" i="12"/>
  <c r="AF17" i="12"/>
  <c r="AF16" i="12"/>
  <c r="AF15" i="12"/>
  <c r="AF14" i="12"/>
  <c r="AF13" i="12"/>
  <c r="AF12" i="12"/>
  <c r="AF11" i="12"/>
  <c r="AF10" i="12"/>
  <c r="AF9" i="12"/>
  <c r="AF8" i="12"/>
  <c r="AF7" i="12"/>
  <c r="AF6" i="12"/>
  <c r="AF5" i="12"/>
  <c r="AF4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AL7" i="12"/>
  <c r="AL6" i="12"/>
  <c r="AL5" i="12"/>
  <c r="AL4" i="12"/>
  <c r="AL3" i="12"/>
  <c r="AD27" i="12"/>
  <c r="AD26" i="12"/>
  <c r="AD25" i="12"/>
  <c r="AD24" i="12"/>
  <c r="AD23" i="12"/>
  <c r="AD22" i="12"/>
  <c r="AD21" i="12"/>
  <c r="AD20" i="12"/>
  <c r="AD19" i="12"/>
  <c r="AD18" i="12"/>
  <c r="AD17" i="12"/>
  <c r="AD16" i="12"/>
  <c r="AD15" i="12"/>
  <c r="AD14" i="12"/>
  <c r="AD13" i="12"/>
  <c r="AD12" i="12"/>
  <c r="AD11" i="12"/>
  <c r="AD10" i="12"/>
  <c r="AD9" i="12"/>
  <c r="AD8" i="12"/>
  <c r="AD7" i="12"/>
  <c r="AD6" i="12"/>
  <c r="AD5" i="12"/>
  <c r="AD4" i="12"/>
  <c r="AD3" i="12"/>
  <c r="Z27" i="12"/>
  <c r="Z26" i="12"/>
  <c r="Z25" i="12"/>
  <c r="Z24" i="12"/>
  <c r="Z23" i="12"/>
  <c r="Z22" i="12"/>
  <c r="Z21" i="12"/>
  <c r="Z20" i="12"/>
  <c r="Z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Z3" i="12"/>
  <c r="V28" i="12"/>
  <c r="V27" i="12"/>
  <c r="V26" i="12"/>
  <c r="V25" i="12"/>
  <c r="V24" i="12"/>
  <c r="V23" i="12"/>
  <c r="V22" i="12"/>
  <c r="V21" i="12"/>
  <c r="V20" i="12"/>
  <c r="V19" i="12"/>
  <c r="V18" i="12"/>
  <c r="V17" i="12"/>
  <c r="V16" i="12"/>
  <c r="V15" i="12"/>
  <c r="V14" i="12"/>
  <c r="V13" i="12"/>
  <c r="V12" i="12"/>
  <c r="V11" i="12"/>
  <c r="V10" i="12"/>
  <c r="V9" i="12"/>
  <c r="V8" i="12"/>
  <c r="V7" i="12"/>
  <c r="V6" i="12"/>
  <c r="V5" i="12"/>
  <c r="V4" i="12"/>
  <c r="V3" i="12"/>
  <c r="AJ28" i="12"/>
  <c r="AJ27" i="12"/>
  <c r="AJ26" i="12"/>
  <c r="AJ25" i="12"/>
  <c r="AJ24" i="12"/>
  <c r="AJ23" i="12"/>
  <c r="AJ22" i="12"/>
  <c r="AJ21" i="12"/>
  <c r="AJ20" i="12"/>
  <c r="AJ19" i="12"/>
  <c r="AJ18" i="12"/>
  <c r="AJ17" i="12"/>
  <c r="AJ16" i="12"/>
  <c r="AJ15" i="12"/>
  <c r="AJ14" i="12"/>
  <c r="AJ13" i="12"/>
  <c r="AJ12" i="12"/>
  <c r="AJ11" i="12"/>
  <c r="AJ10" i="12"/>
  <c r="AJ9" i="12"/>
  <c r="AJ8" i="12"/>
  <c r="AJ7" i="12"/>
  <c r="AJ6" i="12"/>
  <c r="AJ5" i="12"/>
  <c r="AJ4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  <c r="AB7" i="12"/>
  <c r="AB6" i="12"/>
  <c r="AB5" i="12"/>
  <c r="AB4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T4" i="12"/>
  <c r="K23" i="12" l="1"/>
  <c r="K24" i="12"/>
  <c r="K25" i="12"/>
  <c r="K26" i="12"/>
  <c r="K27" i="12"/>
  <c r="K28" i="12"/>
  <c r="K29" i="12"/>
  <c r="K30" i="12"/>
  <c r="K31" i="12"/>
  <c r="G23" i="12"/>
  <c r="G24" i="12"/>
  <c r="G25" i="12"/>
  <c r="G26" i="12"/>
  <c r="G27" i="12"/>
  <c r="G28" i="12"/>
  <c r="G29" i="12"/>
  <c r="G30" i="12"/>
  <c r="G31" i="12"/>
  <c r="I34" i="7" l="1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Q17" i="11" l="1"/>
  <c r="Q16" i="11"/>
  <c r="Q15" i="11"/>
  <c r="Q13" i="11"/>
  <c r="Q12" i="11"/>
  <c r="Q11" i="11"/>
  <c r="Q10" i="11"/>
  <c r="Q9" i="11"/>
  <c r="Q8" i="11"/>
  <c r="Q7" i="11"/>
  <c r="Q6" i="11"/>
  <c r="Q5" i="11"/>
  <c r="Q4" i="11"/>
  <c r="Q3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Q24" i="13" l="1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Q5" i="13"/>
  <c r="Q4" i="13"/>
  <c r="Q3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M3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3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AL15" i="11"/>
  <c r="AL14" i="11"/>
  <c r="AL13" i="11"/>
  <c r="AL12" i="11"/>
  <c r="AL11" i="11"/>
  <c r="AL10" i="11"/>
  <c r="AL9" i="11"/>
  <c r="AL8" i="11"/>
  <c r="AL7" i="11"/>
  <c r="AL6" i="11"/>
  <c r="AL5" i="11"/>
  <c r="AL4" i="11"/>
  <c r="AL3" i="11"/>
  <c r="AH15" i="11"/>
  <c r="AH14" i="11"/>
  <c r="AH13" i="11"/>
  <c r="AH12" i="11"/>
  <c r="AH11" i="11"/>
  <c r="AH10" i="11"/>
  <c r="AH9" i="11"/>
  <c r="AH8" i="11"/>
  <c r="AH7" i="11"/>
  <c r="AH6" i="11"/>
  <c r="AH5" i="11"/>
  <c r="AH4" i="11"/>
  <c r="AH3" i="11"/>
  <c r="AD15" i="11"/>
  <c r="AD14" i="11"/>
  <c r="AD13" i="11"/>
  <c r="AD12" i="11"/>
  <c r="AD11" i="11"/>
  <c r="AD10" i="11"/>
  <c r="AD9" i="11"/>
  <c r="AD8" i="11"/>
  <c r="AD7" i="11"/>
  <c r="AD6" i="11"/>
  <c r="AD5" i="11"/>
  <c r="AD4" i="11"/>
  <c r="AD3" i="11"/>
  <c r="Z15" i="11"/>
  <c r="Z14" i="11"/>
  <c r="Z13" i="11"/>
  <c r="Z12" i="11"/>
  <c r="Z11" i="11"/>
  <c r="Z10" i="11"/>
  <c r="Z9" i="11"/>
  <c r="Z8" i="11"/>
  <c r="Z7" i="11"/>
  <c r="Z6" i="11"/>
  <c r="Z5" i="11"/>
  <c r="Z4" i="11"/>
  <c r="Z3" i="11"/>
  <c r="V15" i="11"/>
  <c r="V14" i="11"/>
  <c r="V13" i="11"/>
  <c r="V12" i="11"/>
  <c r="V11" i="11"/>
  <c r="V10" i="11"/>
  <c r="V9" i="11"/>
  <c r="V8" i="11"/>
  <c r="V7" i="11"/>
  <c r="V6" i="11"/>
  <c r="V5" i="11"/>
  <c r="V4" i="11"/>
  <c r="V3" i="11"/>
  <c r="AJ15" i="11"/>
  <c r="AJ14" i="11"/>
  <c r="AJ13" i="11"/>
  <c r="AJ12" i="11"/>
  <c r="AJ11" i="11"/>
  <c r="AJ10" i="11"/>
  <c r="AJ9" i="11"/>
  <c r="AJ8" i="11"/>
  <c r="AJ7" i="11"/>
  <c r="AJ6" i="11"/>
  <c r="AJ5" i="11"/>
  <c r="AJ4" i="11"/>
  <c r="AF15" i="11"/>
  <c r="AF14" i="11"/>
  <c r="AF13" i="11"/>
  <c r="AF12" i="11"/>
  <c r="AF11" i="11"/>
  <c r="AF10" i="11"/>
  <c r="AF9" i="11"/>
  <c r="AF8" i="11"/>
  <c r="AF7" i="11"/>
  <c r="AF6" i="11"/>
  <c r="AF5" i="11"/>
  <c r="AF4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X15" i="11"/>
  <c r="X14" i="11"/>
  <c r="X13" i="11"/>
  <c r="X12" i="11"/>
  <c r="X11" i="11"/>
  <c r="X10" i="11"/>
  <c r="X9" i="11"/>
  <c r="X8" i="11"/>
  <c r="X7" i="11"/>
  <c r="X6" i="11"/>
  <c r="X5" i="11"/>
  <c r="X4" i="11"/>
  <c r="T15" i="11"/>
  <c r="T14" i="11"/>
  <c r="T13" i="11"/>
  <c r="T12" i="11"/>
  <c r="T10" i="11"/>
  <c r="T9" i="11"/>
  <c r="T8" i="11"/>
  <c r="T7" i="11"/>
  <c r="T6" i="11"/>
  <c r="T5" i="11"/>
  <c r="T4" i="11"/>
  <c r="Q21" i="6" l="1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Q31" i="12" l="1"/>
  <c r="Q30" i="12"/>
  <c r="Q29" i="12"/>
  <c r="Q28" i="12"/>
  <c r="Q27" i="12"/>
  <c r="Q26" i="12"/>
  <c r="Q25" i="12"/>
  <c r="Q24" i="12"/>
  <c r="Q23" i="12"/>
  <c r="Q22" i="12"/>
  <c r="Q21" i="12"/>
  <c r="M31" i="12"/>
  <c r="M30" i="12"/>
  <c r="M29" i="12"/>
  <c r="M28" i="12"/>
  <c r="M27" i="12"/>
  <c r="M26" i="12"/>
  <c r="M25" i="12"/>
  <c r="M24" i="12"/>
  <c r="M23" i="12"/>
  <c r="M22" i="12"/>
  <c r="M21" i="12"/>
  <c r="I31" i="12"/>
  <c r="I30" i="12"/>
  <c r="I29" i="12"/>
  <c r="I28" i="12"/>
  <c r="I27" i="12"/>
  <c r="I26" i="12"/>
  <c r="I25" i="12"/>
  <c r="I24" i="12"/>
  <c r="I23" i="12"/>
  <c r="I22" i="12"/>
  <c r="I21" i="12"/>
  <c r="O31" i="12"/>
  <c r="O30" i="12"/>
  <c r="O29" i="12"/>
  <c r="O28" i="12"/>
  <c r="O27" i="12"/>
  <c r="O26" i="12"/>
  <c r="O25" i="12"/>
  <c r="O24" i="12"/>
  <c r="O23" i="12"/>
  <c r="O22" i="12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Q32" i="20" l="1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Q7" i="20"/>
  <c r="Q6" i="20"/>
  <c r="Q5" i="20"/>
  <c r="Q4" i="20"/>
  <c r="Q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4" i="20"/>
  <c r="M3" i="20"/>
  <c r="O32" i="20"/>
  <c r="O31" i="20"/>
  <c r="O30" i="20"/>
  <c r="O29" i="20"/>
  <c r="O28" i="20"/>
  <c r="O27" i="20"/>
  <c r="O26" i="20"/>
  <c r="O25" i="20"/>
  <c r="O24" i="20"/>
  <c r="O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10" i="20"/>
  <c r="O9" i="20"/>
  <c r="O8" i="20"/>
  <c r="O7" i="20"/>
  <c r="O6" i="20"/>
  <c r="O5" i="20"/>
  <c r="O4" i="20"/>
  <c r="I32" i="20"/>
  <c r="I31" i="20"/>
  <c r="I30" i="20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I3" i="20"/>
  <c r="AL31" i="20" l="1"/>
  <c r="AL30" i="20"/>
  <c r="AL29" i="20"/>
  <c r="AL28" i="20"/>
  <c r="AL27" i="20"/>
  <c r="AL26" i="20"/>
  <c r="AL25" i="20"/>
  <c r="AL24" i="20"/>
  <c r="AL23" i="20"/>
  <c r="AL22" i="20"/>
  <c r="AL21" i="20"/>
  <c r="AL20" i="20"/>
  <c r="AL19" i="20"/>
  <c r="AL18" i="20"/>
  <c r="AL17" i="20"/>
  <c r="AL16" i="20"/>
  <c r="AL15" i="20"/>
  <c r="AL14" i="20"/>
  <c r="AL13" i="20"/>
  <c r="AL12" i="20"/>
  <c r="AL11" i="20"/>
  <c r="AL10" i="20"/>
  <c r="AL9" i="20"/>
  <c r="AL8" i="20"/>
  <c r="AL7" i="20"/>
  <c r="AL6" i="20"/>
  <c r="AL5" i="20"/>
  <c r="AL4" i="20"/>
  <c r="AL3" i="20"/>
  <c r="AH31" i="20"/>
  <c r="AH30" i="20"/>
  <c r="AH29" i="20"/>
  <c r="AH28" i="20"/>
  <c r="AH27" i="20"/>
  <c r="AH26" i="20"/>
  <c r="AH25" i="20"/>
  <c r="AH24" i="20"/>
  <c r="AH23" i="20"/>
  <c r="AH22" i="20"/>
  <c r="AH21" i="20"/>
  <c r="AH20" i="20"/>
  <c r="AH19" i="20"/>
  <c r="AH18" i="20"/>
  <c r="AH17" i="20"/>
  <c r="AH16" i="20"/>
  <c r="AH15" i="20"/>
  <c r="AH14" i="20"/>
  <c r="AH13" i="20"/>
  <c r="AH12" i="20"/>
  <c r="AH11" i="20"/>
  <c r="AH10" i="20"/>
  <c r="AH9" i="20"/>
  <c r="AH8" i="20"/>
  <c r="AH7" i="20"/>
  <c r="AH6" i="20"/>
  <c r="AH5" i="20"/>
  <c r="AH4" i="20"/>
  <c r="AH3" i="20"/>
  <c r="AD31" i="20"/>
  <c r="AD30" i="20"/>
  <c r="AD29" i="20"/>
  <c r="AD28" i="20"/>
  <c r="AD27" i="20"/>
  <c r="AD26" i="20"/>
  <c r="AD25" i="20"/>
  <c r="AD24" i="20"/>
  <c r="AD23" i="20"/>
  <c r="AD22" i="20"/>
  <c r="AD21" i="20"/>
  <c r="AD20" i="20"/>
  <c r="AD19" i="20"/>
  <c r="AD18" i="20"/>
  <c r="AD17" i="20"/>
  <c r="AD16" i="20"/>
  <c r="AD15" i="20"/>
  <c r="AD14" i="20"/>
  <c r="AD13" i="20"/>
  <c r="AD12" i="20"/>
  <c r="AD11" i="20"/>
  <c r="AD10" i="20"/>
  <c r="AD9" i="20"/>
  <c r="AD8" i="20"/>
  <c r="AD7" i="20"/>
  <c r="AD6" i="20"/>
  <c r="AD5" i="20"/>
  <c r="AD4" i="20"/>
  <c r="AD3" i="20"/>
  <c r="Z31" i="20"/>
  <c r="Z30" i="20"/>
  <c r="Z29" i="20"/>
  <c r="Z28" i="20"/>
  <c r="Z27" i="20"/>
  <c r="Z26" i="20"/>
  <c r="Z25" i="20"/>
  <c r="Z24" i="20"/>
  <c r="Z23" i="20"/>
  <c r="Z22" i="20"/>
  <c r="Z21" i="20"/>
  <c r="Z20" i="20"/>
  <c r="Z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Z3" i="20"/>
  <c r="V31" i="20"/>
  <c r="V30" i="20"/>
  <c r="V29" i="20"/>
  <c r="V28" i="20"/>
  <c r="V27" i="20"/>
  <c r="V26" i="20"/>
  <c r="V25" i="20"/>
  <c r="V24" i="20"/>
  <c r="V23" i="20"/>
  <c r="V22" i="20"/>
  <c r="V21" i="20"/>
  <c r="V20" i="20"/>
  <c r="V19" i="20"/>
  <c r="V18" i="20"/>
  <c r="V17" i="20"/>
  <c r="V16" i="20"/>
  <c r="V15" i="20"/>
  <c r="V14" i="20"/>
  <c r="V13" i="20"/>
  <c r="V12" i="20"/>
  <c r="V11" i="20"/>
  <c r="V10" i="20"/>
  <c r="V9" i="20"/>
  <c r="V8" i="20"/>
  <c r="V7" i="20"/>
  <c r="V6" i="20"/>
  <c r="V5" i="20"/>
  <c r="V4" i="20"/>
  <c r="V3" i="20"/>
  <c r="AJ31" i="20"/>
  <c r="AJ30" i="20"/>
  <c r="AJ29" i="20"/>
  <c r="AJ28" i="20"/>
  <c r="AJ27" i="20"/>
  <c r="AJ26" i="20"/>
  <c r="AJ25" i="20"/>
  <c r="AJ24" i="20"/>
  <c r="AJ23" i="20"/>
  <c r="AJ22" i="20"/>
  <c r="AJ21" i="20"/>
  <c r="AJ20" i="20"/>
  <c r="AJ19" i="20"/>
  <c r="AJ18" i="20"/>
  <c r="AJ17" i="20"/>
  <c r="AJ16" i="20"/>
  <c r="AJ15" i="20"/>
  <c r="AJ14" i="20"/>
  <c r="AJ13" i="20"/>
  <c r="AJ12" i="20"/>
  <c r="AJ11" i="20"/>
  <c r="AJ10" i="20"/>
  <c r="AJ9" i="20"/>
  <c r="AJ8" i="20"/>
  <c r="AJ7" i="20"/>
  <c r="AJ6" i="20"/>
  <c r="AJ5" i="20"/>
  <c r="AJ4" i="20"/>
  <c r="AF31" i="20"/>
  <c r="AF30" i="20"/>
  <c r="AF29" i="20"/>
  <c r="AF28" i="20"/>
  <c r="AF27" i="20"/>
  <c r="AF26" i="20"/>
  <c r="AF25" i="20"/>
  <c r="AF24" i="20"/>
  <c r="AF23" i="20"/>
  <c r="AF22" i="20"/>
  <c r="AF21" i="20"/>
  <c r="AF20" i="20"/>
  <c r="AF19" i="20"/>
  <c r="AF18" i="20"/>
  <c r="AF17" i="20"/>
  <c r="AF16" i="20"/>
  <c r="AF15" i="20"/>
  <c r="AF14" i="20"/>
  <c r="AF13" i="20"/>
  <c r="AF12" i="20"/>
  <c r="AF11" i="20"/>
  <c r="AF10" i="20"/>
  <c r="AF9" i="20"/>
  <c r="AF8" i="20"/>
  <c r="AF7" i="20"/>
  <c r="AF6" i="20"/>
  <c r="AF5" i="20"/>
  <c r="AF4" i="20"/>
  <c r="AB31" i="20"/>
  <c r="AB30" i="20"/>
  <c r="AB29" i="20"/>
  <c r="AB28" i="20"/>
  <c r="AB27" i="20"/>
  <c r="AB26" i="20"/>
  <c r="AB25" i="20"/>
  <c r="AB24" i="20"/>
  <c r="AB23" i="20"/>
  <c r="AB22" i="20"/>
  <c r="AB21" i="20"/>
  <c r="AB20" i="20"/>
  <c r="AB19" i="20"/>
  <c r="AB18" i="20"/>
  <c r="AB17" i="20"/>
  <c r="AB16" i="20"/>
  <c r="AB15" i="20"/>
  <c r="AB14" i="20"/>
  <c r="AB13" i="20"/>
  <c r="AB12" i="20"/>
  <c r="AB11" i="20"/>
  <c r="AB10" i="20"/>
  <c r="AB9" i="20"/>
  <c r="AB8" i="20"/>
  <c r="AB7" i="20"/>
  <c r="AB6" i="20"/>
  <c r="AB5" i="20"/>
  <c r="AB4" i="20"/>
  <c r="X31" i="20"/>
  <c r="X30" i="20"/>
  <c r="X29" i="20"/>
  <c r="X28" i="20"/>
  <c r="X27" i="20"/>
  <c r="X26" i="20"/>
  <c r="X25" i="20"/>
  <c r="X24" i="20"/>
  <c r="X23" i="20"/>
  <c r="X22" i="20"/>
  <c r="X21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X8" i="20"/>
  <c r="X7" i="20"/>
  <c r="X6" i="20"/>
  <c r="X5" i="20"/>
  <c r="X4" i="20"/>
  <c r="T31" i="20"/>
  <c r="T30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T5" i="20"/>
  <c r="T4" i="20"/>
  <c r="AL31" i="4"/>
  <c r="AH31" i="4"/>
  <c r="AD31" i="4"/>
  <c r="Z31" i="4"/>
  <c r="V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L4" i="4"/>
  <c r="AL3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5" i="4"/>
  <c r="AH4" i="4"/>
  <c r="AH3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AD3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Z3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5" i="4"/>
  <c r="AJ4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F4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Q36" i="9" l="1"/>
  <c r="Q35" i="9"/>
  <c r="Q34" i="9"/>
  <c r="Q33" i="9"/>
  <c r="Q32" i="9"/>
  <c r="Q31" i="9"/>
  <c r="Q30" i="9"/>
  <c r="Q29" i="9"/>
  <c r="Q28" i="9"/>
  <c r="Q27" i="9"/>
  <c r="M36" i="9"/>
  <c r="M35" i="9"/>
  <c r="M34" i="9"/>
  <c r="M33" i="9"/>
  <c r="M32" i="9"/>
  <c r="M31" i="9"/>
  <c r="M30" i="9"/>
  <c r="M29" i="9"/>
  <c r="M28" i="9"/>
  <c r="M27" i="9"/>
  <c r="I36" i="9"/>
  <c r="I35" i="9"/>
  <c r="I34" i="9"/>
  <c r="I33" i="9"/>
  <c r="I32" i="9"/>
  <c r="I31" i="9"/>
  <c r="I30" i="9"/>
  <c r="I29" i="9"/>
  <c r="I28" i="9"/>
  <c r="I27" i="9"/>
  <c r="O36" i="9"/>
  <c r="O35" i="9"/>
  <c r="O34" i="9"/>
  <c r="O33" i="9"/>
  <c r="O32" i="9"/>
  <c r="O31" i="9"/>
  <c r="O30" i="9"/>
  <c r="O29" i="9"/>
  <c r="O28" i="9"/>
  <c r="AL21" i="13"/>
  <c r="AL20" i="13"/>
  <c r="AL19" i="13"/>
  <c r="AL18" i="13"/>
  <c r="AL17" i="13"/>
  <c r="AL16" i="13"/>
  <c r="AL15" i="13"/>
  <c r="AL14" i="13"/>
  <c r="AL13" i="13"/>
  <c r="AL12" i="13"/>
  <c r="AL11" i="13"/>
  <c r="AL10" i="13"/>
  <c r="AL9" i="13"/>
  <c r="AL8" i="13"/>
  <c r="AL7" i="13"/>
  <c r="AL6" i="13"/>
  <c r="AL5" i="13"/>
  <c r="AL4" i="13"/>
  <c r="AL3" i="13"/>
  <c r="AJ21" i="13"/>
  <c r="AJ20" i="13"/>
  <c r="AJ19" i="13"/>
  <c r="AJ18" i="13"/>
  <c r="AJ17" i="13"/>
  <c r="AJ16" i="13"/>
  <c r="AJ15" i="13"/>
  <c r="AJ14" i="13"/>
  <c r="AJ13" i="13"/>
  <c r="AJ12" i="13"/>
  <c r="AJ11" i="13"/>
  <c r="AJ10" i="13"/>
  <c r="AJ9" i="13"/>
  <c r="AJ8" i="13"/>
  <c r="AJ7" i="13"/>
  <c r="AJ6" i="13"/>
  <c r="AJ5" i="13"/>
  <c r="AJ4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AH8" i="13"/>
  <c r="AH7" i="13"/>
  <c r="AH6" i="13"/>
  <c r="AH5" i="13"/>
  <c r="AH4" i="13"/>
  <c r="AH3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D5" i="13"/>
  <c r="AD4" i="13"/>
  <c r="AD3" i="13"/>
  <c r="Z21" i="13"/>
  <c r="Z20" i="13"/>
  <c r="Z19" i="13"/>
  <c r="Z18" i="13"/>
  <c r="Z17" i="13"/>
  <c r="Z16" i="13"/>
  <c r="Z15" i="13"/>
  <c r="Z14" i="13"/>
  <c r="Z13" i="13"/>
  <c r="Z12" i="13"/>
  <c r="Z11" i="13"/>
  <c r="Z10" i="13"/>
  <c r="Z9" i="13"/>
  <c r="Z8" i="13"/>
  <c r="Z7" i="13"/>
  <c r="Z6" i="13"/>
  <c r="Z5" i="13"/>
  <c r="Z4" i="13"/>
  <c r="Z3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V7" i="13"/>
  <c r="V6" i="13"/>
  <c r="V5" i="13"/>
  <c r="V4" i="13"/>
  <c r="V3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F4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AB6" i="13"/>
  <c r="AB5" i="13"/>
  <c r="AB4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8" i="13"/>
  <c r="X7" i="13"/>
  <c r="X6" i="13"/>
  <c r="X5" i="13"/>
  <c r="X4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5" i="13"/>
  <c r="T4" i="13"/>
  <c r="AJ33" i="9"/>
  <c r="AJ32" i="9"/>
  <c r="AJ31" i="9"/>
  <c r="AJ30" i="9"/>
  <c r="AJ29" i="9"/>
  <c r="AJ28" i="9"/>
  <c r="AJ27" i="9"/>
  <c r="AJ26" i="9"/>
  <c r="AJ25" i="9"/>
  <c r="AJ24" i="9"/>
  <c r="AJ23" i="9"/>
  <c r="AJ22" i="9"/>
  <c r="AJ21" i="9"/>
  <c r="AJ20" i="9"/>
  <c r="AJ19" i="9"/>
  <c r="AJ18" i="9"/>
  <c r="AJ17" i="9"/>
  <c r="AJ16" i="9"/>
  <c r="AJ15" i="9"/>
  <c r="AJ14" i="9"/>
  <c r="AJ13" i="9"/>
  <c r="AJ12" i="9"/>
  <c r="AJ11" i="9"/>
  <c r="AJ10" i="9"/>
  <c r="AJ9" i="9"/>
  <c r="AJ8" i="9"/>
  <c r="AJ7" i="9"/>
  <c r="AJ6" i="9"/>
  <c r="AJ5" i="9"/>
  <c r="AJ4" i="9"/>
  <c r="AF33" i="9"/>
  <c r="AF32" i="9"/>
  <c r="AF31" i="9"/>
  <c r="AF30" i="9"/>
  <c r="AF29" i="9"/>
  <c r="AF28" i="9"/>
  <c r="AF27" i="9"/>
  <c r="AF26" i="9"/>
  <c r="AF25" i="9"/>
  <c r="AF24" i="9"/>
  <c r="AF23" i="9"/>
  <c r="AF22" i="9"/>
  <c r="AF21" i="9"/>
  <c r="AF20" i="9"/>
  <c r="AF19" i="9"/>
  <c r="AF18" i="9"/>
  <c r="AF17" i="9"/>
  <c r="AF16" i="9"/>
  <c r="AF15" i="9"/>
  <c r="AF14" i="9"/>
  <c r="AF13" i="9"/>
  <c r="AF12" i="9"/>
  <c r="AF11" i="9"/>
  <c r="AF10" i="9"/>
  <c r="AF9" i="9"/>
  <c r="AF8" i="9"/>
  <c r="AF7" i="9"/>
  <c r="AF6" i="9"/>
  <c r="AF5" i="9"/>
  <c r="AF4" i="9"/>
  <c r="AB33" i="9"/>
  <c r="AB32" i="9"/>
  <c r="AB31" i="9"/>
  <c r="AB30" i="9"/>
  <c r="AB29" i="9"/>
  <c r="AB28" i="9"/>
  <c r="AB27" i="9"/>
  <c r="AB26" i="9"/>
  <c r="AB25" i="9"/>
  <c r="AB24" i="9"/>
  <c r="AB23" i="9"/>
  <c r="AB22" i="9"/>
  <c r="AB21" i="9"/>
  <c r="AB20" i="9"/>
  <c r="AB19" i="9"/>
  <c r="AB18" i="9"/>
  <c r="AB17" i="9"/>
  <c r="AB16" i="9"/>
  <c r="AB15" i="9"/>
  <c r="AB14" i="9"/>
  <c r="AB13" i="9"/>
  <c r="AB12" i="9"/>
  <c r="AB11" i="9"/>
  <c r="AB10" i="9"/>
  <c r="AB9" i="9"/>
  <c r="AB8" i="9"/>
  <c r="AB7" i="9"/>
  <c r="AB6" i="9"/>
  <c r="AB5" i="9"/>
  <c r="AB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5" i="9"/>
  <c r="X4" i="9"/>
  <c r="T33" i="9"/>
  <c r="T32" i="9"/>
  <c r="T31" i="9"/>
  <c r="T30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5" i="9"/>
  <c r="T14" i="9"/>
  <c r="T13" i="9"/>
  <c r="T12" i="9"/>
  <c r="T11" i="9"/>
  <c r="T10" i="9"/>
  <c r="T9" i="9"/>
  <c r="T8" i="9"/>
  <c r="T7" i="9"/>
  <c r="T6" i="9"/>
  <c r="T5" i="9"/>
  <c r="AL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H5" i="9"/>
  <c r="AH6" i="9"/>
  <c r="AH7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D5" i="9"/>
  <c r="AD6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Z5" i="9"/>
  <c r="Z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V5" i="9"/>
  <c r="V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AL4" i="9"/>
  <c r="AL3" i="9"/>
  <c r="AH4" i="9"/>
  <c r="AH3" i="9"/>
  <c r="AD4" i="9"/>
  <c r="AD3" i="9"/>
  <c r="Z4" i="9"/>
  <c r="Z3" i="9"/>
  <c r="V4" i="9"/>
  <c r="V3" i="9"/>
  <c r="T4" i="9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3" i="7"/>
  <c r="AK12" i="7"/>
  <c r="AK11" i="7"/>
  <c r="AK10" i="7"/>
  <c r="AK9" i="7"/>
  <c r="AK8" i="7"/>
  <c r="AK7" i="7"/>
  <c r="AK6" i="7"/>
  <c r="AK5" i="7"/>
  <c r="AK4" i="7"/>
  <c r="AK3" i="7"/>
  <c r="AI30" i="7"/>
  <c r="AI29" i="7"/>
  <c r="AI28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I6" i="7"/>
  <c r="AI5" i="7"/>
  <c r="AI4" i="7"/>
  <c r="AK3" i="6" l="1"/>
  <c r="AK4" i="6"/>
  <c r="AK5" i="6"/>
  <c r="AK6" i="6"/>
  <c r="AK7" i="6"/>
  <c r="AK8" i="6"/>
  <c r="AK9" i="6"/>
  <c r="AK10" i="6"/>
  <c r="AK11" i="6"/>
  <c r="AK12" i="6"/>
  <c r="AK13" i="6"/>
  <c r="AK14" i="6"/>
  <c r="AK15" i="6"/>
  <c r="AK16" i="6"/>
  <c r="AK17" i="6"/>
  <c r="AE30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AE5" i="7"/>
  <c r="AE4" i="7"/>
  <c r="AE3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Z6" i="7"/>
  <c r="Z5" i="7"/>
  <c r="Z4" i="7"/>
  <c r="Z3" i="7"/>
  <c r="AC30" i="7"/>
  <c r="AC29" i="7"/>
  <c r="AC28" i="7"/>
  <c r="AC27" i="7"/>
  <c r="AC26" i="7"/>
  <c r="AC25" i="7"/>
  <c r="AC24" i="7"/>
  <c r="AC23" i="7"/>
  <c r="AC22" i="7"/>
  <c r="AC21" i="7"/>
  <c r="AC20" i="7"/>
  <c r="AC19" i="7"/>
  <c r="AC18" i="7"/>
  <c r="AC17" i="7"/>
  <c r="AC16" i="7"/>
  <c r="AC15" i="7"/>
  <c r="AC14" i="7"/>
  <c r="AC13" i="7"/>
  <c r="AC12" i="7"/>
  <c r="AC11" i="7"/>
  <c r="AC10" i="7"/>
  <c r="AC9" i="7"/>
  <c r="AC8" i="7"/>
  <c r="AC7" i="7"/>
  <c r="AC6" i="7"/>
  <c r="AC5" i="7"/>
  <c r="AC4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4" i="7"/>
  <c r="AA3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V19" i="7"/>
  <c r="V20" i="7"/>
  <c r="V21" i="7"/>
  <c r="V22" i="7"/>
  <c r="V23" i="7"/>
  <c r="V24" i="7"/>
  <c r="V25" i="7"/>
  <c r="V26" i="7"/>
  <c r="V27" i="7"/>
  <c r="V28" i="7"/>
  <c r="V29" i="7"/>
  <c r="V30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V5" i="7"/>
  <c r="V4" i="7"/>
  <c r="V3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AD17" i="6"/>
  <c r="AD16" i="6"/>
  <c r="AD15" i="6"/>
  <c r="AD14" i="6"/>
  <c r="AD13" i="6"/>
  <c r="AD12" i="6"/>
  <c r="AD11" i="6"/>
  <c r="AD10" i="6"/>
  <c r="AD9" i="6"/>
  <c r="AD8" i="6"/>
  <c r="AD7" i="6"/>
  <c r="AD6" i="6"/>
  <c r="AD5" i="6"/>
  <c r="AD4" i="6"/>
  <c r="AD3" i="6"/>
  <c r="AB17" i="6"/>
  <c r="AB16" i="6"/>
  <c r="AB15" i="6"/>
  <c r="AB14" i="6"/>
  <c r="AB13" i="6"/>
  <c r="AB12" i="6"/>
  <c r="AB11" i="6"/>
  <c r="AB10" i="6"/>
  <c r="AB9" i="6"/>
  <c r="AB8" i="6"/>
  <c r="AB7" i="6"/>
  <c r="AB6" i="6"/>
  <c r="AB5" i="6"/>
  <c r="AB4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3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V16" i="6"/>
  <c r="V17" i="6"/>
  <c r="V15" i="6"/>
  <c r="V14" i="6"/>
  <c r="V13" i="6"/>
  <c r="V12" i="6"/>
  <c r="V11" i="6"/>
  <c r="V10" i="6"/>
  <c r="V9" i="6"/>
  <c r="V8" i="6"/>
  <c r="V7" i="6"/>
  <c r="V6" i="6"/>
  <c r="V5" i="6"/>
  <c r="V4" i="6"/>
  <c r="V3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AJ16" i="2" l="1"/>
  <c r="AJ15" i="2"/>
  <c r="AJ14" i="2"/>
  <c r="AJ13" i="2"/>
  <c r="AJ12" i="2"/>
  <c r="AJ11" i="2"/>
  <c r="AJ10" i="2"/>
  <c r="AJ9" i="2"/>
  <c r="AJ8" i="2"/>
  <c r="AJ7" i="2"/>
  <c r="AJ6" i="2"/>
  <c r="AJ5" i="2"/>
  <c r="AJ4" i="2"/>
  <c r="AH16" i="2"/>
  <c r="AH15" i="2"/>
  <c r="AH14" i="2"/>
  <c r="AH13" i="2"/>
  <c r="AH12" i="2"/>
  <c r="AH11" i="2"/>
  <c r="AH10" i="2"/>
  <c r="AH9" i="2"/>
  <c r="AH8" i="2"/>
  <c r="AH7" i="2"/>
  <c r="AH6" i="2"/>
  <c r="AH5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Z16" i="2"/>
  <c r="Z15" i="2"/>
  <c r="Z14" i="2"/>
  <c r="Z13" i="2"/>
  <c r="Z12" i="2"/>
  <c r="Z11" i="2"/>
  <c r="Z10" i="2"/>
  <c r="Z9" i="2"/>
  <c r="Z8" i="2"/>
  <c r="Z7" i="2"/>
  <c r="Z6" i="2"/>
  <c r="Z5" i="2"/>
  <c r="Z4" i="2"/>
  <c r="V6" i="2"/>
  <c r="V7" i="2"/>
  <c r="V8" i="2"/>
  <c r="V9" i="2"/>
  <c r="V10" i="2"/>
  <c r="V11" i="2"/>
  <c r="V12" i="2"/>
  <c r="V13" i="2"/>
  <c r="V14" i="2"/>
  <c r="V15" i="2"/>
  <c r="V16" i="2"/>
  <c r="V5" i="2"/>
  <c r="V4" i="2"/>
  <c r="AB16" i="2"/>
  <c r="AB15" i="2"/>
  <c r="AB14" i="2"/>
  <c r="AB13" i="2"/>
  <c r="AB12" i="2"/>
  <c r="AB11" i="2"/>
  <c r="AB10" i="2"/>
  <c r="AB9" i="2"/>
  <c r="AB8" i="2"/>
  <c r="AB7" i="2"/>
  <c r="AB6" i="2"/>
  <c r="AB5" i="2"/>
  <c r="X16" i="2"/>
  <c r="X15" i="2"/>
  <c r="X14" i="2"/>
  <c r="X13" i="2"/>
  <c r="X12" i="2"/>
  <c r="X11" i="2"/>
  <c r="X10" i="2"/>
  <c r="X9" i="2"/>
  <c r="X8" i="2"/>
  <c r="X7" i="2"/>
  <c r="X6" i="2"/>
  <c r="X5" i="2"/>
  <c r="T16" i="2"/>
  <c r="T15" i="2"/>
  <c r="T14" i="2"/>
  <c r="T13" i="2"/>
  <c r="T12" i="2"/>
  <c r="T11" i="2"/>
  <c r="T10" i="2"/>
  <c r="T9" i="2"/>
  <c r="T8" i="2"/>
  <c r="T7" i="2"/>
  <c r="T6" i="2"/>
  <c r="T5" i="2"/>
  <c r="AG18" i="2" l="1"/>
  <c r="AE18" i="2"/>
  <c r="AA18" i="2"/>
  <c r="W18" i="2"/>
  <c r="S18" i="2"/>
  <c r="AH19" i="6"/>
  <c r="AE19" i="6"/>
  <c r="AA19" i="6"/>
  <c r="W19" i="6"/>
  <c r="S19" i="6"/>
  <c r="AI23" i="13"/>
  <c r="AE23" i="13"/>
  <c r="AA23" i="13"/>
  <c r="W23" i="13"/>
  <c r="S23" i="13"/>
  <c r="AI13" i="10"/>
  <c r="AE13" i="10"/>
  <c r="AA13" i="10"/>
  <c r="W13" i="10"/>
  <c r="S13" i="10"/>
  <c r="AI17" i="11" l="1"/>
  <c r="AE17" i="11"/>
  <c r="AA17" i="11"/>
  <c r="W17" i="11"/>
  <c r="S17" i="11"/>
  <c r="AI31" i="12"/>
  <c r="AE31" i="12"/>
  <c r="AA31" i="12"/>
  <c r="W31" i="12"/>
  <c r="S31" i="12"/>
  <c r="AI35" i="9"/>
  <c r="AE35" i="9"/>
  <c r="AA35" i="9"/>
  <c r="W35" i="9"/>
  <c r="S35" i="9"/>
  <c r="AI33" i="20"/>
  <c r="AE33" i="20"/>
  <c r="AA33" i="20"/>
  <c r="W33" i="20"/>
  <c r="S33" i="20"/>
  <c r="AI33" i="4"/>
  <c r="AE33" i="4"/>
  <c r="AA33" i="4"/>
  <c r="W33" i="4"/>
  <c r="S33" i="4"/>
  <c r="AH32" i="7"/>
  <c r="AF32" i="7"/>
  <c r="AB32" i="7"/>
  <c r="W32" i="7"/>
  <c r="S32" i="7"/>
  <c r="D4" i="13" l="1"/>
  <c r="E4" i="13" s="1"/>
  <c r="D5" i="13"/>
  <c r="E5" i="13" s="1"/>
  <c r="D6" i="13"/>
  <c r="E6" i="13" s="1"/>
  <c r="D7" i="13"/>
  <c r="E7" i="13" s="1"/>
  <c r="D8" i="13"/>
  <c r="E8" i="13" s="1"/>
  <c r="D9" i="13"/>
  <c r="E9" i="13" s="1"/>
  <c r="D10" i="13"/>
  <c r="E10" i="13" s="1"/>
  <c r="D11" i="13"/>
  <c r="E11" i="13" s="1"/>
  <c r="D12" i="13"/>
  <c r="E12" i="13" s="1"/>
  <c r="D13" i="13"/>
  <c r="E13" i="13" s="1"/>
  <c r="D14" i="13"/>
  <c r="E14" i="13" s="1"/>
  <c r="D15" i="13"/>
  <c r="E15" i="13" s="1"/>
  <c r="D16" i="13"/>
  <c r="E16" i="13" s="1"/>
  <c r="D17" i="13"/>
  <c r="E17" i="13" s="1"/>
  <c r="D18" i="13"/>
  <c r="E18" i="13" s="1"/>
  <c r="D19" i="13"/>
  <c r="E19" i="13" s="1"/>
  <c r="D20" i="13"/>
  <c r="E20" i="13" s="1"/>
  <c r="D21" i="13"/>
  <c r="E21" i="13" s="1"/>
  <c r="D22" i="13"/>
  <c r="E22" i="13" s="1"/>
  <c r="D23" i="13"/>
  <c r="E23" i="13" s="1"/>
  <c r="D24" i="13"/>
  <c r="E24" i="13" s="1"/>
  <c r="D3" i="13"/>
  <c r="E3" i="13" s="1"/>
  <c r="D4" i="10" l="1"/>
  <c r="E4" i="10" s="1"/>
  <c r="D5" i="10"/>
  <c r="E5" i="10" s="1"/>
  <c r="D6" i="10"/>
  <c r="E6" i="10" s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3" i="10"/>
  <c r="E3" i="10" s="1"/>
  <c r="D4" i="11" l="1"/>
  <c r="E4" i="11" s="1"/>
  <c r="D5" i="11"/>
  <c r="E5" i="11" s="1"/>
  <c r="D6" i="11"/>
  <c r="E6" i="11" s="1"/>
  <c r="D7" i="11"/>
  <c r="E7" i="11" s="1"/>
  <c r="D8" i="11"/>
  <c r="E8" i="11" s="1"/>
  <c r="D9" i="11"/>
  <c r="E9" i="11" s="1"/>
  <c r="D10" i="11"/>
  <c r="E10" i="11" s="1"/>
  <c r="D11" i="11"/>
  <c r="E11" i="11" s="1"/>
  <c r="D12" i="11"/>
  <c r="E12" i="11" s="1"/>
  <c r="D13" i="11"/>
  <c r="E13" i="11" s="1"/>
  <c r="D14" i="11"/>
  <c r="E14" i="11" s="1"/>
  <c r="D15" i="11"/>
  <c r="E15" i="11" s="1"/>
  <c r="D16" i="11"/>
  <c r="E16" i="11" s="1"/>
  <c r="D17" i="11"/>
  <c r="E17" i="11" s="1"/>
  <c r="D3" i="11"/>
  <c r="E3" i="11" s="1"/>
  <c r="D20" i="12"/>
  <c r="E20" i="12" s="1"/>
  <c r="D21" i="12"/>
  <c r="E21" i="12" s="1"/>
  <c r="D22" i="12"/>
  <c r="E22" i="12" s="1"/>
  <c r="D23" i="12"/>
  <c r="E23" i="12" s="1"/>
  <c r="D24" i="12"/>
  <c r="E24" i="12" s="1"/>
  <c r="D25" i="12"/>
  <c r="E25" i="12" s="1"/>
  <c r="D26" i="12"/>
  <c r="E26" i="12" s="1"/>
  <c r="D27" i="12"/>
  <c r="E27" i="12" s="1"/>
  <c r="D28" i="12"/>
  <c r="E28" i="12" s="1"/>
  <c r="D29" i="12"/>
  <c r="E29" i="12" s="1"/>
  <c r="D30" i="12"/>
  <c r="E30" i="12" s="1"/>
  <c r="D19" i="12"/>
  <c r="E19" i="12" s="1"/>
  <c r="D26" i="9"/>
  <c r="E26" i="9" s="1"/>
  <c r="D27" i="9"/>
  <c r="E27" i="9" s="1"/>
  <c r="D28" i="9"/>
  <c r="E28" i="9" s="1"/>
  <c r="D29" i="9"/>
  <c r="E29" i="9" s="1"/>
  <c r="D30" i="9"/>
  <c r="E30" i="9" s="1"/>
  <c r="D31" i="9"/>
  <c r="E31" i="9" s="1"/>
  <c r="D32" i="9"/>
  <c r="E32" i="9" s="1"/>
  <c r="D33" i="9"/>
  <c r="E33" i="9" s="1"/>
  <c r="D34" i="9"/>
  <c r="E34" i="9" s="1"/>
  <c r="D35" i="9"/>
  <c r="E35" i="9" s="1"/>
  <c r="D36" i="9"/>
  <c r="E36" i="9" s="1"/>
  <c r="D25" i="9"/>
  <c r="E25" i="9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4" i="2"/>
  <c r="E4" i="2" s="1"/>
  <c r="D4" i="6"/>
  <c r="D5" i="6"/>
  <c r="E3" i="6" s="1"/>
  <c r="D6" i="6"/>
  <c r="E4" i="6" s="1"/>
  <c r="D7" i="6"/>
  <c r="E5" i="6" s="1"/>
  <c r="D8" i="6"/>
  <c r="E6" i="6" s="1"/>
  <c r="D9" i="6"/>
  <c r="E7" i="6" s="1"/>
  <c r="D10" i="6"/>
  <c r="E8" i="6" s="1"/>
  <c r="D11" i="6"/>
  <c r="E9" i="6" s="1"/>
  <c r="D12" i="6"/>
  <c r="E10" i="6" s="1"/>
  <c r="D13" i="6"/>
  <c r="E11" i="6" s="1"/>
  <c r="D14" i="6"/>
  <c r="E12" i="6" s="1"/>
  <c r="D15" i="6"/>
  <c r="E13" i="6" s="1"/>
  <c r="D16" i="6"/>
  <c r="E14" i="6" s="1"/>
  <c r="D17" i="6"/>
  <c r="E15" i="6" s="1"/>
  <c r="D18" i="6"/>
  <c r="E16" i="6" s="1"/>
  <c r="D19" i="6"/>
  <c r="E17" i="6" s="1"/>
  <c r="D20" i="6"/>
  <c r="E18" i="6" s="1"/>
  <c r="D21" i="6"/>
  <c r="E19" i="6" s="1"/>
  <c r="D3" i="6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D18" i="7"/>
  <c r="E18" i="7" s="1"/>
  <c r="D19" i="7"/>
  <c r="E19" i="7" s="1"/>
  <c r="D20" i="7"/>
  <c r="E20" i="7" s="1"/>
  <c r="D21" i="7"/>
  <c r="E21" i="7" s="1"/>
  <c r="D22" i="7"/>
  <c r="E22" i="7" s="1"/>
  <c r="D23" i="7"/>
  <c r="E23" i="7" s="1"/>
  <c r="D24" i="7"/>
  <c r="E24" i="7" s="1"/>
  <c r="D25" i="7"/>
  <c r="E25" i="7" s="1"/>
  <c r="D26" i="7"/>
  <c r="E26" i="7" s="1"/>
  <c r="D27" i="7"/>
  <c r="E27" i="7" s="1"/>
  <c r="D28" i="7"/>
  <c r="E28" i="7" s="1"/>
  <c r="D29" i="7"/>
  <c r="E29" i="7" s="1"/>
  <c r="D30" i="7"/>
  <c r="E30" i="7" s="1"/>
  <c r="D31" i="7"/>
  <c r="E31" i="7" s="1"/>
  <c r="D32" i="7"/>
  <c r="E32" i="7" s="1"/>
  <c r="D33" i="7"/>
  <c r="E33" i="7" s="1"/>
  <c r="D34" i="7"/>
  <c r="E34" i="7" s="1"/>
  <c r="D9" i="7"/>
  <c r="E9" i="7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9" i="4"/>
  <c r="E9" i="4" s="1"/>
  <c r="D32" i="20" l="1"/>
  <c r="E32" i="20" s="1"/>
  <c r="D31" i="20"/>
  <c r="E31" i="20" s="1"/>
  <c r="D30" i="20"/>
  <c r="E30" i="20" s="1"/>
  <c r="D29" i="20"/>
  <c r="E29" i="20" s="1"/>
  <c r="D28" i="20"/>
  <c r="E28" i="20" s="1"/>
  <c r="D27" i="20"/>
  <c r="E27" i="20" s="1"/>
  <c r="D26" i="20"/>
  <c r="E26" i="20" s="1"/>
  <c r="D4" i="20"/>
  <c r="E4" i="20" s="1"/>
  <c r="D5" i="20"/>
  <c r="E5" i="20" s="1"/>
  <c r="D6" i="20"/>
  <c r="E6" i="20" s="1"/>
  <c r="D7" i="20"/>
  <c r="E7" i="20" s="1"/>
  <c r="D8" i="20"/>
  <c r="E8" i="20" s="1"/>
  <c r="D9" i="20"/>
  <c r="E9" i="20" s="1"/>
  <c r="D10" i="20"/>
  <c r="E10" i="20" s="1"/>
  <c r="D11" i="20"/>
  <c r="E11" i="20" s="1"/>
  <c r="D12" i="20"/>
  <c r="E12" i="20" s="1"/>
  <c r="D13" i="20"/>
  <c r="E13" i="20" s="1"/>
  <c r="D14" i="20"/>
  <c r="E14" i="20" s="1"/>
  <c r="D15" i="20"/>
  <c r="E15" i="20" s="1"/>
  <c r="D16" i="20"/>
  <c r="E16" i="20" s="1"/>
  <c r="D17" i="20"/>
  <c r="E17" i="20" s="1"/>
  <c r="D18" i="20"/>
  <c r="E18" i="20" s="1"/>
  <c r="D19" i="20"/>
  <c r="E19" i="20" s="1"/>
  <c r="D20" i="20"/>
  <c r="E20" i="20" s="1"/>
  <c r="D21" i="20"/>
  <c r="E21" i="20" s="1"/>
  <c r="D22" i="20"/>
  <c r="E22" i="20" s="1"/>
  <c r="D23" i="20"/>
  <c r="E23" i="20" s="1"/>
  <c r="D24" i="20"/>
  <c r="E24" i="20" s="1"/>
  <c r="D25" i="20"/>
  <c r="E25" i="20" s="1"/>
  <c r="D3" i="20"/>
  <c r="E3" i="20" s="1"/>
</calcChain>
</file>

<file path=xl/sharedStrings.xml><?xml version="1.0" encoding="utf-8"?>
<sst xmlns="http://schemas.openxmlformats.org/spreadsheetml/2006/main" count="2158" uniqueCount="443">
  <si>
    <t>Ikaite</t>
  </si>
  <si>
    <t>Deg C</t>
  </si>
  <si>
    <t>C08763</t>
  </si>
  <si>
    <t>C08805</t>
  </si>
  <si>
    <t>C08766</t>
  </si>
  <si>
    <t>C08748</t>
  </si>
  <si>
    <t xml:space="preserve"> </t>
  </si>
  <si>
    <t>Run No</t>
  </si>
  <si>
    <t>Run</t>
  </si>
  <si>
    <t>Laptev 1</t>
  </si>
  <si>
    <t>Nankai 1</t>
  </si>
  <si>
    <t>Nankai 2</t>
  </si>
  <si>
    <t>Laptev 2</t>
  </si>
  <si>
    <t>S Georgia</t>
  </si>
  <si>
    <t>Antarctic 2</t>
  </si>
  <si>
    <t>Antarctic 1</t>
  </si>
  <si>
    <t>C09044</t>
  </si>
  <si>
    <t>C09017</t>
  </si>
  <si>
    <t>a</t>
  </si>
  <si>
    <t>b</t>
  </si>
  <si>
    <t>c</t>
  </si>
  <si>
    <t>beta</t>
  </si>
  <si>
    <t xml:space="preserve">err </t>
  </si>
  <si>
    <t>err</t>
  </si>
  <si>
    <t>V</t>
  </si>
  <si>
    <t>C09040</t>
  </si>
  <si>
    <t>Congo 2</t>
  </si>
  <si>
    <t>C09009</t>
  </si>
  <si>
    <t>Congo 1</t>
  </si>
  <si>
    <t>Unit Cell</t>
  </si>
  <si>
    <t>Error</t>
  </si>
  <si>
    <t>Profil</t>
  </si>
  <si>
    <t>Congo 3</t>
  </si>
  <si>
    <t>C09396</t>
  </si>
  <si>
    <t>Normalised</t>
  </si>
  <si>
    <t>Calcite Unit Cell</t>
  </si>
  <si>
    <t>Ikaite Unit Cell</t>
  </si>
  <si>
    <t>Normailised</t>
  </si>
  <si>
    <t>Temp</t>
  </si>
  <si>
    <t>% Change</t>
  </si>
  <si>
    <t>% change</t>
  </si>
  <si>
    <t>% change of Chiu paper</t>
  </si>
  <si>
    <t>% err</t>
  </si>
  <si>
    <t xml:space="preserve">  </t>
  </si>
  <si>
    <t>Calcite 2 Unit cell</t>
  </si>
  <si>
    <t>C09406 Calcite from ikaite</t>
  </si>
  <si>
    <t>calcite</t>
  </si>
  <si>
    <t>water</t>
  </si>
  <si>
    <t>g ikaite</t>
  </si>
  <si>
    <t>g calcite</t>
  </si>
  <si>
    <t>g water</t>
  </si>
  <si>
    <t>wt% ratio ik:ca</t>
  </si>
  <si>
    <t>ratio ik:calc</t>
  </si>
  <si>
    <t>g ikaite remaining</t>
  </si>
  <si>
    <t>% ikaite remaining</t>
  </si>
  <si>
    <t>%ikaite remaining</t>
  </si>
  <si>
    <t>Sample Id</t>
  </si>
  <si>
    <t>Fe 56
Helium KED
(ppb)</t>
  </si>
  <si>
    <t>Rh-1 103 (IS)
Helium KED</t>
  </si>
  <si>
    <t>Mg 24
Helium KED
(ppb)</t>
  </si>
  <si>
    <t>Mn 55
Helium KED
(ppb)</t>
  </si>
  <si>
    <t>Cu 63
Helium KED
(ppb)</t>
  </si>
  <si>
    <t>Rh 103 (IS)
Helium KED</t>
  </si>
  <si>
    <t>Al 27
Helium KED
(ppb)</t>
  </si>
  <si>
    <t>Ca 43
Helium KED
(ppb)</t>
  </si>
  <si>
    <t>Ca 48
Helium KED
(ppb)</t>
  </si>
  <si>
    <t>Sr 88
Helium KED
(ppb)</t>
  </si>
  <si>
    <t>In 115 (IS)
Helium KED</t>
  </si>
  <si>
    <t>Ba 138
Helium KED
(ppb)</t>
  </si>
  <si>
    <t>Zn 66
Helium KED
(ppb)</t>
  </si>
  <si>
    <t>Ir 193 (IS)
Helium KED</t>
  </si>
  <si>
    <t>Cd 111
(ppb)</t>
  </si>
  <si>
    <t>Ir-1 193 (IS)</t>
  </si>
  <si>
    <t>Li 7
(ppb)</t>
  </si>
  <si>
    <t>In-1 115 (IS)</t>
  </si>
  <si>
    <t>U 238
(ppb)</t>
  </si>
  <si>
    <t>Ca 40
Ammonia DRC
(ppb)</t>
  </si>
  <si>
    <t>In-2 115 (IS)
Ammonia DRC</t>
  </si>
  <si>
    <t>Working solutions</t>
  </si>
  <si>
    <t>ng/g</t>
  </si>
  <si>
    <t>IS</t>
  </si>
  <si>
    <t>2%_HNO3</t>
  </si>
  <si>
    <t>Nanicau Trough</t>
  </si>
  <si>
    <t>Congo Fan</t>
  </si>
  <si>
    <t>Congo Fan_dup</t>
  </si>
  <si>
    <t>South Georgia</t>
  </si>
  <si>
    <t>Bransfield Straight</t>
  </si>
  <si>
    <t>Captev Sea</t>
  </si>
  <si>
    <t>Captev Sea_dup</t>
  </si>
  <si>
    <t>AVG Ca</t>
  </si>
  <si>
    <t>Bel1</t>
  </si>
  <si>
    <t>Bel2</t>
  </si>
  <si>
    <t>LBC4008</t>
  </si>
  <si>
    <t>LBC4012</t>
  </si>
  <si>
    <t>LBC5000</t>
  </si>
  <si>
    <t>LBC5000_dup</t>
  </si>
  <si>
    <t>SCV1_U1</t>
  </si>
  <si>
    <t>SCV1_U2</t>
  </si>
  <si>
    <t>Frankie_Blank1</t>
  </si>
  <si>
    <t>Frankie_Blank2</t>
  </si>
  <si>
    <t>Memory</t>
  </si>
  <si>
    <t>WASH</t>
  </si>
  <si>
    <t>Wash</t>
  </si>
  <si>
    <t>AVG</t>
  </si>
  <si>
    <t>STD</t>
  </si>
  <si>
    <t>3*STD (IDL)</t>
  </si>
  <si>
    <t>MDL (x5dil)</t>
  </si>
  <si>
    <t>MDL (x20dil)</t>
  </si>
  <si>
    <t>Calibration data</t>
  </si>
  <si>
    <t>Blank</t>
  </si>
  <si>
    <t>Std1</t>
  </si>
  <si>
    <t>Std2</t>
  </si>
  <si>
    <t>Std3</t>
  </si>
  <si>
    <t>Std4</t>
  </si>
  <si>
    <t>Std5</t>
  </si>
  <si>
    <t>Std6</t>
  </si>
  <si>
    <t>Std7</t>
  </si>
  <si>
    <t>Std8</t>
  </si>
  <si>
    <t>Std9</t>
  </si>
  <si>
    <t>Std10</t>
  </si>
  <si>
    <t>Std11</t>
  </si>
  <si>
    <t>Std12</t>
  </si>
  <si>
    <t>Std13</t>
  </si>
  <si>
    <t>QC</t>
  </si>
  <si>
    <t>20ppb_QC_R1</t>
  </si>
  <si>
    <t>Monitor std</t>
  </si>
  <si>
    <t>Std9_R1</t>
  </si>
  <si>
    <t>Std9_R2</t>
  </si>
  <si>
    <t>Std9_R3</t>
  </si>
  <si>
    <t>Std9_R4</t>
  </si>
  <si>
    <t>Std9_R5</t>
  </si>
  <si>
    <t>Std9_R6</t>
  </si>
  <si>
    <t>Precision</t>
  </si>
  <si>
    <t>RSD%</t>
  </si>
  <si>
    <t>2*RSD%</t>
  </si>
  <si>
    <t>Accuracy</t>
  </si>
  <si>
    <t>Check std conc</t>
  </si>
  <si>
    <t>Percentage of theoretical</t>
  </si>
  <si>
    <t>Accuracy %</t>
  </si>
  <si>
    <t>SLRS-6 CRM</t>
  </si>
  <si>
    <t>SLRS-6_R1</t>
  </si>
  <si>
    <t>SLRS-6_R2</t>
  </si>
  <si>
    <t>SLRS-6_R3</t>
  </si>
  <si>
    <t>SLRS-6_R4</t>
  </si>
  <si>
    <t>Detection limit analysis</t>
  </si>
  <si>
    <t>Sample dissolutions</t>
  </si>
  <si>
    <t>Sample</t>
  </si>
  <si>
    <t>wt. 1(g)</t>
  </si>
  <si>
    <t>wt. 2(g)</t>
  </si>
  <si>
    <t>wt. 3(g)</t>
  </si>
  <si>
    <t>av. wt. (g)</t>
  </si>
  <si>
    <t>Final wt.1 (g)</t>
  </si>
  <si>
    <t>Final wt.2 (g)</t>
  </si>
  <si>
    <t>Final wt.3 (g)</t>
  </si>
  <si>
    <t>av. Final wt. (g)</t>
  </si>
  <si>
    <t>Dilution</t>
  </si>
  <si>
    <t>[Ca] conc ppm</t>
  </si>
  <si>
    <t>PF dilution required</t>
  </si>
  <si>
    <t>Nanicau trough</t>
  </si>
  <si>
    <t>Bel-1</t>
  </si>
  <si>
    <t>Bel-2</t>
  </si>
  <si>
    <t>Dilution correction</t>
  </si>
  <si>
    <t>Fe 56
Helium KED</t>
  </si>
  <si>
    <t>Mg 24
Helium KED</t>
  </si>
  <si>
    <t>Mn 55
Helium KED</t>
  </si>
  <si>
    <t>Cu 63
Helium KED</t>
  </si>
  <si>
    <t>Al 27
Helium KED</t>
  </si>
  <si>
    <t>Ca 43
Helium KED</t>
  </si>
  <si>
    <t>Sr 88
Helium KED</t>
  </si>
  <si>
    <t>Ba 138
Helium KED</t>
  </si>
  <si>
    <t>Zn 66
Helium KED</t>
  </si>
  <si>
    <t>Cd 111</t>
  </si>
  <si>
    <t>Li 7</t>
  </si>
  <si>
    <t>U 238</t>
  </si>
  <si>
    <t>Ca 40
Ammonia DRC</t>
  </si>
  <si>
    <r>
      <rPr>
        <b/>
        <sz val="10"/>
        <color rgb="FF000000"/>
        <rFont val="Calibri"/>
        <family val="2"/>
      </rPr>
      <t>µ</t>
    </r>
    <r>
      <rPr>
        <b/>
        <sz val="10"/>
        <color rgb="FF000000"/>
        <rFont val="Arial"/>
        <family val="2"/>
      </rPr>
      <t>g/g</t>
    </r>
  </si>
  <si>
    <r>
      <rPr>
        <b/>
        <sz val="10"/>
        <rFont val="Calibri"/>
        <family val="2"/>
      </rPr>
      <t>µ</t>
    </r>
    <r>
      <rPr>
        <b/>
        <sz val="10"/>
        <rFont val="Arial"/>
        <family val="2"/>
      </rPr>
      <t>g/g</t>
    </r>
  </si>
  <si>
    <t>Ratio MDLx5dil</t>
  </si>
  <si>
    <t>Ratio MDLx20dil</t>
  </si>
  <si>
    <t>Element ratios</t>
  </si>
  <si>
    <t>Fe/Ca</t>
  </si>
  <si>
    <t>Mg/Ca</t>
  </si>
  <si>
    <t>Mn/Ca</t>
  </si>
  <si>
    <t>Cu/Ca</t>
  </si>
  <si>
    <t>Al/Ca</t>
  </si>
  <si>
    <t>Ca/Ca</t>
  </si>
  <si>
    <t>Sr/Ca</t>
  </si>
  <si>
    <t>Ba/Ca</t>
  </si>
  <si>
    <t>Zn/Ca</t>
  </si>
  <si>
    <t>Cd/Ca</t>
  </si>
  <si>
    <t>Li/Ca</t>
  </si>
  <si>
    <t>U/Ca</t>
  </si>
  <si>
    <t>Element ratios [Tr element/Ca48]</t>
  </si>
  <si>
    <t>Nankai</t>
  </si>
  <si>
    <t>ikaite</t>
  </si>
  <si>
    <t>Zaire</t>
  </si>
  <si>
    <t>Bransfield</t>
  </si>
  <si>
    <t>Laptev</t>
  </si>
  <si>
    <t>sample name</t>
  </si>
  <si>
    <t>type</t>
  </si>
  <si>
    <t>Ca</t>
  </si>
  <si>
    <t>S/Ca</t>
  </si>
  <si>
    <t>P/Ca</t>
  </si>
  <si>
    <t>Standards</t>
  </si>
  <si>
    <t>Sensitivity</t>
  </si>
  <si>
    <t>mmol/mol</t>
  </si>
  <si>
    <t>1/µg</t>
  </si>
  <si>
    <t>1/ng</t>
  </si>
  <si>
    <t>JLs-1</t>
  </si>
  <si>
    <t>avg</t>
  </si>
  <si>
    <t>2sd</t>
  </si>
  <si>
    <t>2rsd</t>
  </si>
  <si>
    <t>Quantification limits</t>
  </si>
  <si>
    <t>6sd baseline</t>
  </si>
  <si>
    <t>average</t>
  </si>
  <si>
    <t>Ca 317.933</t>
  </si>
  <si>
    <t>Ca 422.673</t>
  </si>
  <si>
    <t>Fe 238.204</t>
  </si>
  <si>
    <t>Fe 259.940</t>
  </si>
  <si>
    <t>Mg 279.553</t>
  </si>
  <si>
    <t>Mg 280.270</t>
  </si>
  <si>
    <t>Mg 285.213</t>
  </si>
  <si>
    <t>Mn 257.610</t>
  </si>
  <si>
    <t>Mn 259.372</t>
  </si>
  <si>
    <t>P 213.618</t>
  </si>
  <si>
    <t>S 181.972</t>
  </si>
  <si>
    <t>Sr 407.771</t>
  </si>
  <si>
    <t>Sr 421.552</t>
  </si>
  <si>
    <t>AK</t>
  </si>
  <si>
    <t>spl equiv</t>
  </si>
  <si>
    <t>6sd baseline variability</t>
  </si>
  <si>
    <t>BCQC</t>
  </si>
  <si>
    <t>Bias (BCQC)</t>
  </si>
  <si>
    <t>should</t>
  </si>
  <si>
    <t>is</t>
  </si>
  <si>
    <t>deviation</t>
  </si>
  <si>
    <t>Bias %</t>
  </si>
  <si>
    <t>Replicates</t>
  </si>
  <si>
    <t>d13C VPDB (Final)</t>
  </si>
  <si>
    <t>d13C VPDB (Final) SD</t>
  </si>
  <si>
    <t>d18O VPDB (Final)</t>
  </si>
  <si>
    <t>d18O VPDB (Final) SD</t>
  </si>
  <si>
    <t>d18O VSMOW (Final)</t>
  </si>
  <si>
    <t>TEMP AVERAGE from individual temp</t>
  </si>
  <si>
    <t>Temperature from D47 mean</t>
  </si>
  <si>
    <t>Delta 18O Fluid (SMOW) Kim and O'Neil (5 - 45°C)</t>
  </si>
  <si>
    <t>Delta 18O Fluid (SMOW) Daeron et al.2019 (5- 45°C(</t>
  </si>
  <si>
    <t>Delta 18O Fluid (SMOW) Kele et al. 2015 (5- 45°C</t>
  </si>
  <si>
    <t xml:space="preserve">Delta 18O Fluid (SMOW) O'Neil et al. (1969) 0-500°C </t>
  </si>
  <si>
    <t>Delta 18O Fluid (SMOW) Füger et al. 2018 (0-350 °C)</t>
  </si>
  <si>
    <t>Antarctic ikaite powder ridge 3-6 degree</t>
  </si>
  <si>
    <t>Congo ikaite powder ridge 3-6 degree</t>
  </si>
  <si>
    <t>mlv gl 30 S Georgia ikaite</t>
  </si>
  <si>
    <t>Nankai ikaite powder</t>
  </si>
  <si>
    <t>D47 CDES (ETF)</t>
  </si>
  <si>
    <t>D47 CDES (Final)</t>
  </si>
  <si>
    <t>D47 CDES (Final) SD</t>
  </si>
  <si>
    <t>D47 CDES (Final) SE</t>
  </si>
  <si>
    <t>SD</t>
  </si>
  <si>
    <t>SE</t>
  </si>
  <si>
    <t>MLV gl 22</t>
  </si>
  <si>
    <t>transformed at 21-23 C</t>
  </si>
  <si>
    <t>transformed in fridge (3 - 6 C)</t>
  </si>
  <si>
    <t>transformed 21 C</t>
  </si>
  <si>
    <t>MLV gl 23</t>
  </si>
  <si>
    <t>Room T transformation</t>
  </si>
  <si>
    <t>Transformed fridge (3-6)</t>
  </si>
  <si>
    <t>TEMP</t>
  </si>
  <si>
    <t>Delta 18O Fluid (SMOW) Kele et al. 2015 (5- 95°C) all data</t>
  </si>
  <si>
    <t>Daverage accumulated</t>
  </si>
  <si>
    <t>DIFF ACC-AVG</t>
  </si>
  <si>
    <t># Replicates</t>
  </si>
  <si>
    <t>d13C STDEV</t>
  </si>
  <si>
    <t>d18O STDEV</t>
  </si>
  <si>
    <t>Outlier high (2σ)</t>
  </si>
  <si>
    <t>Outlier low (2σ)</t>
  </si>
  <si>
    <t>Outlier high (3MAD)</t>
  </si>
  <si>
    <t>Outlier low (3MAD)</t>
  </si>
  <si>
    <t>D47 ALL STDEV</t>
  </si>
  <si>
    <t>Q1 ALL</t>
  </si>
  <si>
    <t>Q3 ALL</t>
  </si>
  <si>
    <t>Median ALL</t>
  </si>
  <si>
    <t>MAD ALL</t>
  </si>
  <si>
    <t/>
  </si>
  <si>
    <t>Easotope Name</t>
  </si>
  <si>
    <t>ID</t>
  </si>
  <si>
    <t>Mass Spec</t>
  </si>
  <si>
    <t>Acid Temp</t>
  </si>
  <si>
    <t>d45 WG (PBL)</t>
  </si>
  <si>
    <t>d46 WG (PBL)</t>
  </si>
  <si>
    <t>d47 WG (PBL)</t>
  </si>
  <si>
    <t>d48 WG (PBL)</t>
  </si>
  <si>
    <t>d49 WG (PBL)</t>
  </si>
  <si>
    <t>d13C VPDB (PBL)</t>
  </si>
  <si>
    <t>D48 Offset</t>
  </si>
  <si>
    <t>49 Param</t>
  </si>
  <si>
    <t>S1</t>
  </si>
  <si>
    <t>R1</t>
  </si>
  <si>
    <t>2020-10-26 18:17 CET</t>
  </si>
  <si>
    <t>MAT253</t>
  </si>
  <si>
    <t>R2</t>
  </si>
  <si>
    <t>2020-10-26 19:04 CET</t>
  </si>
  <si>
    <t>R3</t>
  </si>
  <si>
    <t>2020-10-26 19:56 CET</t>
  </si>
  <si>
    <t>R4</t>
  </si>
  <si>
    <t>2020-10-28 18:16 CET</t>
  </si>
  <si>
    <t>R6</t>
  </si>
  <si>
    <t>2020-11-02 14:23 CET</t>
  </si>
  <si>
    <t>R7</t>
  </si>
  <si>
    <t>R8</t>
  </si>
  <si>
    <t>R9</t>
  </si>
  <si>
    <t>2020-11-04 17:48 CET</t>
  </si>
  <si>
    <t>R10</t>
  </si>
  <si>
    <t>2020-11-05 15:17 CET</t>
  </si>
  <si>
    <t>R11</t>
  </si>
  <si>
    <t>R12</t>
  </si>
  <si>
    <t>2020-11-18 14:41 CET</t>
  </si>
  <si>
    <t>R13</t>
  </si>
  <si>
    <t>2020-11-18 15:28 CET</t>
  </si>
  <si>
    <t>R14</t>
  </si>
  <si>
    <t>2020-11-18 16:16 CET</t>
  </si>
  <si>
    <t>R15</t>
  </si>
  <si>
    <t>2020-11-23 15:47 CET</t>
  </si>
  <si>
    <t>R16</t>
  </si>
  <si>
    <t>2020-11-23 16:35 CET</t>
  </si>
  <si>
    <t>R17</t>
  </si>
  <si>
    <t>2020-11-23 17:22 CET</t>
  </si>
  <si>
    <t>R18</t>
  </si>
  <si>
    <t>S2</t>
  </si>
  <si>
    <t>2020-10-26 20:44 CET</t>
  </si>
  <si>
    <t>2020-10-26 21:31 CET</t>
  </si>
  <si>
    <t>2020-10-26 22:18 CET</t>
  </si>
  <si>
    <t>R5</t>
  </si>
  <si>
    <t>2020-10-28 21:30 CET</t>
  </si>
  <si>
    <t>2020-10-28 22:17 CET</t>
  </si>
  <si>
    <t>2020-11-02 15:11 CET</t>
  </si>
  <si>
    <t>2020-11-04 20:10 CET</t>
  </si>
  <si>
    <t>2020-11-05 18:31 CET</t>
  </si>
  <si>
    <t>2020-11-07 00:04 CET</t>
  </si>
  <si>
    <t>2020-11-07 00:52 CET</t>
  </si>
  <si>
    <t>2020-11-07 01:39 CET</t>
  </si>
  <si>
    <t>S3</t>
  </si>
  <si>
    <t>2020-10-26 23:57 CET</t>
  </si>
  <si>
    <t>2020-10-28 23:05 CET</t>
  </si>
  <si>
    <t>2020-10-28 23:56 CET</t>
  </si>
  <si>
    <t>2020-10-29 00:44 CET</t>
  </si>
  <si>
    <t>2020-11-02 17:38 CET</t>
  </si>
  <si>
    <t>2020-11-02 18:26 CET</t>
  </si>
  <si>
    <t>2020-11-02 19:14 CET</t>
  </si>
  <si>
    <t>2020-11-04 21:49 CET</t>
  </si>
  <si>
    <t>2020-11-04 22:36 CET</t>
  </si>
  <si>
    <t>2020-11-05 20:06 CET</t>
  </si>
  <si>
    <t>2020-11-05 20:58 CET</t>
  </si>
  <si>
    <t>2020-11-05 21:46 CET</t>
  </si>
  <si>
    <t>2020-11-07 02:27 CET</t>
  </si>
  <si>
    <t>2020-11-07 03:19 CET</t>
  </si>
  <si>
    <t>2020-11-07 04:07 CET</t>
  </si>
  <si>
    <t>S19</t>
  </si>
  <si>
    <t>2019-12-12 20:37 CET</t>
  </si>
  <si>
    <t>2019-12-12 21:24 CET</t>
  </si>
  <si>
    <t>2019-12-12 22:25 CET</t>
  </si>
  <si>
    <t>2019-12-19 12:14 CET</t>
  </si>
  <si>
    <t>2019-12-19 13:51 CET</t>
  </si>
  <si>
    <t>2021-09-28 01:01 CEST</t>
  </si>
  <si>
    <t>2021-09-28 01:50 CEST</t>
  </si>
  <si>
    <t>2021-09-28 02:38 CEST</t>
  </si>
  <si>
    <t>2021-09-30 13:45 CEST</t>
  </si>
  <si>
    <t>S20</t>
  </si>
  <si>
    <t>2019-12-06 14:16 CET</t>
  </si>
  <si>
    <t>2019-12-06 15:08 CET</t>
  </si>
  <si>
    <t>2019-12-06 15:56 CET</t>
  </si>
  <si>
    <t>2019-12-12 18:54 CET</t>
  </si>
  <si>
    <t>2019-12-12 19:41 CET</t>
  </si>
  <si>
    <t>2019-12-19 14:44 CET</t>
  </si>
  <si>
    <t>2019-12-19 15:32 CET</t>
  </si>
  <si>
    <t>2019-12-19 16:30 CET</t>
  </si>
  <si>
    <t>2021-09-27 22:33 CEST</t>
  </si>
  <si>
    <t>2021-09-27 23:25 CEST</t>
  </si>
  <si>
    <t>2021-09-28 00:13 CEST</t>
  </si>
  <si>
    <t>2021-09-30 09:39 CEST</t>
  </si>
  <si>
    <t>2021-09-30 10:27 CEST</t>
  </si>
  <si>
    <t>2021-09-30 11:16 CEST</t>
  </si>
  <si>
    <t>2021-04-20 14:39 CEST</t>
  </si>
  <si>
    <t>2021-04-20 15:28 CEST</t>
  </si>
  <si>
    <t>2021-04-20 16:16 CEST</t>
  </si>
  <si>
    <t>2021-09-07 11:01 CEST</t>
  </si>
  <si>
    <t>2021-09-07 11:53 CEST</t>
  </si>
  <si>
    <t>2021-09-28 03:31 CEST</t>
  </si>
  <si>
    <t>2021-09-28 04:19 CEST</t>
  </si>
  <si>
    <t>2021-09-28 05:08 CEST</t>
  </si>
  <si>
    <t>2021-09-30 14:33 CEST</t>
  </si>
  <si>
    <t>2021-09-30 15:21 CEST</t>
  </si>
  <si>
    <t>2021-09-30 16:10 CEST</t>
  </si>
  <si>
    <t>2020-10-26 15:54 CET</t>
  </si>
  <si>
    <t>2020-10-26 16:41 CET</t>
  </si>
  <si>
    <t>2020-10-26 17:29 CET</t>
  </si>
  <si>
    <t>2020-10-28 15:54 CET</t>
  </si>
  <si>
    <t>2020-10-28 16:41 CET</t>
  </si>
  <si>
    <t>2020-10-28 17:29 CET</t>
  </si>
  <si>
    <t>2020-10-30 15:28 CET</t>
  </si>
  <si>
    <t>2020-10-30 16:16 CET</t>
  </si>
  <si>
    <t>2020-11-04 13:47 CET</t>
  </si>
  <si>
    <t>2020-11-04 14:34 CET</t>
  </si>
  <si>
    <t>2020-11-04 15:21 CET</t>
  </si>
  <si>
    <t>2020-11-05 12:55 CET</t>
  </si>
  <si>
    <t>2020-11-05 13:42 CET</t>
  </si>
  <si>
    <t>2020-11-05 14:30 CET</t>
  </si>
  <si>
    <t>2020-11-06 20:03 CET</t>
  </si>
  <si>
    <t>2020-11-06 20:51 CET</t>
  </si>
  <si>
    <t>Laptev Sea Ikaite</t>
  </si>
  <si>
    <t>Transformed fridge 3 - 6 C</t>
  </si>
  <si>
    <t xml:space="preserve">Nankai Trough ikaite </t>
  </si>
  <si>
    <t>South Georgia ikaite</t>
  </si>
  <si>
    <t>Bransfield strait ikaite (Antarctica)</t>
  </si>
  <si>
    <t>Location</t>
  </si>
  <si>
    <t>Notes</t>
  </si>
  <si>
    <t>95%ci from D47 mean lower error</t>
  </si>
  <si>
    <t>95%ci from D47 mean higher error</t>
  </si>
  <si>
    <t>Congo Fan ikaite</t>
  </si>
  <si>
    <t>Lapten 4-6 raw calcite</t>
  </si>
  <si>
    <t>S24</t>
  </si>
  <si>
    <t>MLV gl 27</t>
  </si>
  <si>
    <t>2020-02-13 22:44 CET</t>
  </si>
  <si>
    <t>2020-02-14 17:29 CET</t>
  </si>
  <si>
    <t>2020-02-14 18:17 CET</t>
  </si>
  <si>
    <t>2020-02-20 12:05 CET</t>
  </si>
  <si>
    <t>2020-02-20 13:40 CET</t>
  </si>
  <si>
    <t>2020-02-24 17:12 CET</t>
  </si>
  <si>
    <t>2020-02-24 17:59 CET</t>
  </si>
  <si>
    <t>2020-02-24 18:46 CET</t>
  </si>
  <si>
    <t>S33</t>
  </si>
  <si>
    <t>68% from all D47 values</t>
  </si>
  <si>
    <t>95% from all D47 values</t>
  </si>
  <si>
    <t>Temperature from D47 mean Anderson</t>
  </si>
  <si>
    <t>Bransfield ikaite powder ridge 3-6 degree</t>
  </si>
  <si>
    <t>Laptev 2-4 raw calcite</t>
  </si>
  <si>
    <t>MLV gl 22 Bransfield 21 C</t>
  </si>
  <si>
    <t>MLV gl 23 Congo, 21 C</t>
  </si>
  <si>
    <t>MLV gl 27 Congo fridge</t>
  </si>
  <si>
    <t>68%ci from D47 mean lower</t>
  </si>
  <si>
    <t>68%ci from D47 mean higher</t>
  </si>
  <si>
    <t>95%ci from D47 mean lower</t>
  </si>
  <si>
    <t>95%ci from D47 mean higher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</si>
</sst>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"/>
    <numFmt numFmtId="167" formatCode="0.00000"/>
  </numFmts>
  <fonts count="2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sz val="10"/>
      <color theme="0" tint="-0.249977111117893"/>
      <name val="Arial"/>
      <family val="2"/>
    </font>
    <font>
      <b/>
      <sz val="11"/>
      <color rgb="FF9C0006"/>
      <name val="Calibri"/>
      <family val="2"/>
      <scheme val="minor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sz val="10"/>
      <name val="Arial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u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25" fillId="0" borderId="0"/>
  </cellStyleXfs>
  <cellXfs count="299">
    <xf numFmtId="0" fontId="0" fillId="0" borderId="0" xfId="0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0" fontId="1" fillId="0" borderId="0" xfId="0" applyFont="1"/>
    <xf numFmtId="165" fontId="2" fillId="0" borderId="0" xfId="0" applyNumberFormat="1" applyFont="1"/>
    <xf numFmtId="1" fontId="0" fillId="0" borderId="0" xfId="0" applyNumberFormat="1" applyFont="1"/>
    <xf numFmtId="165" fontId="0" fillId="0" borderId="0" xfId="0" applyNumberFormat="1" applyFont="1"/>
    <xf numFmtId="166" fontId="1" fillId="0" borderId="0" xfId="0" applyNumberFormat="1" applyFont="1"/>
    <xf numFmtId="166" fontId="2" fillId="0" borderId="0" xfId="0" applyNumberFormat="1" applyFont="1"/>
    <xf numFmtId="166" fontId="0" fillId="0" borderId="0" xfId="0" applyNumberFormat="1"/>
    <xf numFmtId="1" fontId="0" fillId="0" borderId="0" xfId="0" applyNumberFormat="1" applyAlignment="1"/>
    <xf numFmtId="1" fontId="2" fillId="0" borderId="0" xfId="0" applyNumberFormat="1" applyFont="1"/>
    <xf numFmtId="0" fontId="0" fillId="0" borderId="0" xfId="0" applyAlignment="1"/>
    <xf numFmtId="0" fontId="1" fillId="0" borderId="0" xfId="0" applyFont="1" applyAlignment="1"/>
    <xf numFmtId="2" fontId="0" fillId="0" borderId="0" xfId="0" applyNumberFormat="1" applyAlignment="1"/>
    <xf numFmtId="0" fontId="1" fillId="0" borderId="0" xfId="0" applyFont="1" applyAlignment="1"/>
    <xf numFmtId="2" fontId="1" fillId="0" borderId="0" xfId="0" applyNumberFormat="1" applyFo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2" fillId="0" borderId="0" xfId="0" applyFont="1"/>
    <xf numFmtId="2" fontId="0" fillId="0" borderId="0" xfId="0" applyNumberFormat="1" applyAlignment="1"/>
    <xf numFmtId="0" fontId="0" fillId="0" borderId="0" xfId="0" applyAlignment="1"/>
    <xf numFmtId="0" fontId="2" fillId="0" borderId="0" xfId="0" applyFont="1" applyAlignment="1"/>
    <xf numFmtId="166" fontId="0" fillId="0" borderId="0" xfId="0" applyNumberFormat="1" applyAlignment="1"/>
    <xf numFmtId="167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8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0" borderId="0" xfId="0" applyFont="1" applyFill="1" applyAlignment="1">
      <alignment horizontal="center" wrapText="1"/>
    </xf>
    <xf numFmtId="0" fontId="8" fillId="1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166" fontId="7" fillId="7" borderId="0" xfId="6" applyNumberFormat="1" applyAlignment="1">
      <alignment horizontal="center"/>
    </xf>
    <xf numFmtId="0" fontId="0" fillId="0" borderId="1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11" borderId="14" xfId="0" applyFill="1" applyBorder="1" applyAlignment="1">
      <alignment horizontal="center"/>
    </xf>
    <xf numFmtId="166" fontId="0" fillId="11" borderId="0" xfId="0" applyNumberFormat="1" applyFill="1" applyBorder="1" applyAlignment="1">
      <alignment horizontal="center"/>
    </xf>
    <xf numFmtId="166" fontId="7" fillId="7" borderId="0" xfId="6" applyNumberFormat="1" applyBorder="1" applyAlignment="1">
      <alignment horizontal="center"/>
    </xf>
    <xf numFmtId="0" fontId="0" fillId="0" borderId="0" xfId="0" applyBorder="1" applyAlignment="1">
      <alignment horizontal="center"/>
    </xf>
    <xf numFmtId="166" fontId="17" fillId="0" borderId="0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66" fontId="7" fillId="7" borderId="17" xfId="6" applyNumberFormat="1" applyBorder="1" applyAlignment="1">
      <alignment horizontal="center"/>
    </xf>
    <xf numFmtId="166" fontId="17" fillId="0" borderId="17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16" xfId="0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11" fillId="2" borderId="0" xfId="1" applyNumberFormat="1" applyFont="1" applyAlignment="1">
      <alignment horizontal="center"/>
    </xf>
    <xf numFmtId="166" fontId="12" fillId="4" borderId="0" xfId="3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6" fontId="14" fillId="3" borderId="0" xfId="2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6" fontId="8" fillId="8" borderId="3" xfId="0" applyNumberFormat="1" applyFont="1" applyFill="1" applyBorder="1" applyAlignment="1">
      <alignment horizontal="center" wrapText="1"/>
    </xf>
    <xf numFmtId="166" fontId="8" fillId="9" borderId="3" xfId="0" applyNumberFormat="1" applyFont="1" applyFill="1" applyBorder="1" applyAlignment="1">
      <alignment horizontal="center" wrapText="1"/>
    </xf>
    <xf numFmtId="166" fontId="16" fillId="9" borderId="3" xfId="0" applyNumberFormat="1" applyFont="1" applyFill="1" applyBorder="1" applyAlignment="1">
      <alignment horizontal="center" wrapText="1"/>
    </xf>
    <xf numFmtId="166" fontId="8" fillId="10" borderId="3" xfId="0" applyNumberFormat="1" applyFont="1" applyFill="1" applyBorder="1" applyAlignment="1">
      <alignment horizontal="center" wrapText="1"/>
    </xf>
    <xf numFmtId="166" fontId="8" fillId="10" borderId="3" xfId="0" applyNumberFormat="1" applyFont="1" applyFill="1" applyBorder="1" applyAlignment="1">
      <alignment horizontal="center"/>
    </xf>
    <xf numFmtId="166" fontId="8" fillId="11" borderId="3" xfId="0" applyNumberFormat="1" applyFont="1" applyFill="1" applyBorder="1" applyAlignment="1">
      <alignment horizontal="center" wrapText="1"/>
    </xf>
    <xf numFmtId="166" fontId="8" fillId="0" borderId="6" xfId="0" applyNumberFormat="1" applyFont="1" applyBorder="1" applyAlignment="1">
      <alignment horizontal="center"/>
    </xf>
    <xf numFmtId="166" fontId="7" fillId="6" borderId="6" xfId="5" applyNumberFormat="1" applyBorder="1" applyAlignment="1">
      <alignment horizontal="center"/>
    </xf>
    <xf numFmtId="166" fontId="16" fillId="0" borderId="6" xfId="0" applyNumberFormat="1" applyFont="1" applyBorder="1" applyAlignment="1">
      <alignment horizontal="center"/>
    </xf>
    <xf numFmtId="166" fontId="7" fillId="7" borderId="9" xfId="6" applyNumberFormat="1" applyBorder="1" applyAlignment="1">
      <alignment horizontal="center"/>
    </xf>
    <xf numFmtId="166" fontId="7" fillId="6" borderId="9" xfId="5" applyNumberForma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6" fontId="17" fillId="0" borderId="9" xfId="0" applyNumberFormat="1" applyFon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7" fillId="6" borderId="12" xfId="5" applyNumberFormat="1" applyBorder="1" applyAlignment="1">
      <alignment horizontal="center"/>
    </xf>
    <xf numFmtId="166" fontId="17" fillId="0" borderId="12" xfId="0" applyNumberFormat="1" applyFont="1" applyBorder="1" applyAlignment="1">
      <alignment horizontal="center"/>
    </xf>
    <xf numFmtId="166" fontId="8" fillId="0" borderId="0" xfId="0" applyNumberFormat="1" applyFont="1" applyBorder="1" applyAlignment="1">
      <alignment horizontal="center"/>
    </xf>
    <xf numFmtId="166" fontId="7" fillId="6" borderId="0" xfId="5" applyNumberForma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166" fontId="17" fillId="11" borderId="0" xfId="0" applyNumberFormat="1" applyFont="1" applyFill="1" applyBorder="1" applyAlignment="1">
      <alignment horizontal="center"/>
    </xf>
    <xf numFmtId="166" fontId="7" fillId="5" borderId="0" xfId="4" applyNumberFormat="1" applyBorder="1" applyAlignment="1">
      <alignment horizontal="center"/>
    </xf>
    <xf numFmtId="166" fontId="7" fillId="6" borderId="17" xfId="5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11" borderId="17" xfId="0" applyNumberFormat="1" applyFill="1" applyBorder="1" applyAlignment="1">
      <alignment horizontal="center"/>
    </xf>
    <xf numFmtId="166" fontId="8" fillId="11" borderId="0" xfId="0" applyNumberFormat="1" applyFont="1" applyFill="1" applyAlignment="1">
      <alignment horizontal="center" wrapText="1"/>
    </xf>
    <xf numFmtId="166" fontId="8" fillId="11" borderId="4" xfId="0" applyNumberFormat="1" applyFont="1" applyFill="1" applyBorder="1" applyAlignment="1">
      <alignment horizontal="center" wrapText="1"/>
    </xf>
    <xf numFmtId="166" fontId="7" fillId="6" borderId="7" xfId="5" applyNumberFormat="1" applyBorder="1" applyAlignment="1">
      <alignment horizontal="center"/>
    </xf>
    <xf numFmtId="166" fontId="7" fillId="6" borderId="10" xfId="5" applyNumberFormat="1" applyBorder="1" applyAlignment="1">
      <alignment horizontal="center"/>
    </xf>
    <xf numFmtId="166" fontId="7" fillId="6" borderId="13" xfId="5" applyNumberFormat="1" applyBorder="1" applyAlignment="1">
      <alignment horizontal="center"/>
    </xf>
    <xf numFmtId="166" fontId="7" fillId="6" borderId="15" xfId="5" applyNumberFormat="1" applyBorder="1" applyAlignment="1">
      <alignment horizontal="center"/>
    </xf>
    <xf numFmtId="166" fontId="7" fillId="6" borderId="18" xfId="5" applyNumberFormat="1" applyBorder="1" applyAlignment="1">
      <alignment horizontal="center"/>
    </xf>
    <xf numFmtId="0" fontId="20" fillId="0" borderId="0" xfId="0" applyFont="1" applyBorder="1"/>
    <xf numFmtId="2" fontId="21" fillId="0" borderId="0" xfId="0" applyNumberFormat="1" applyFont="1" applyFill="1" applyBorder="1" applyAlignment="1" applyProtection="1">
      <alignment vertical="center" wrapText="1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166" fontId="20" fillId="0" borderId="0" xfId="0" applyNumberFormat="1" applyFont="1" applyBorder="1" applyAlignment="1">
      <alignment vertical="center"/>
    </xf>
    <xf numFmtId="0" fontId="24" fillId="0" borderId="0" xfId="0" applyFont="1"/>
    <xf numFmtId="0" fontId="24" fillId="12" borderId="21" xfId="0" applyFont="1" applyFill="1" applyBorder="1"/>
    <xf numFmtId="0" fontId="24" fillId="12" borderId="0" xfId="0" applyFont="1" applyFill="1" applyBorder="1"/>
    <xf numFmtId="0" fontId="24" fillId="12" borderId="22" xfId="0" applyFont="1" applyFill="1" applyBorder="1"/>
    <xf numFmtId="0" fontId="24" fillId="12" borderId="19" xfId="0" applyFont="1" applyFill="1" applyBorder="1"/>
    <xf numFmtId="0" fontId="24" fillId="12" borderId="12" xfId="0" applyFont="1" applyFill="1" applyBorder="1"/>
    <xf numFmtId="0" fontId="24" fillId="12" borderId="12" xfId="0" applyFont="1" applyFill="1" applyBorder="1" applyAlignment="1">
      <alignment horizontal="center"/>
    </xf>
    <xf numFmtId="0" fontId="24" fillId="12" borderId="20" xfId="0" applyFont="1" applyFill="1" applyBorder="1" applyAlignment="1">
      <alignment horizontal="center"/>
    </xf>
    <xf numFmtId="1" fontId="23" fillId="12" borderId="12" xfId="0" applyNumberFormat="1" applyFont="1" applyFill="1" applyBorder="1"/>
    <xf numFmtId="1" fontId="23" fillId="12" borderId="20" xfId="0" applyNumberFormat="1" applyFont="1" applyFill="1" applyBorder="1"/>
    <xf numFmtId="0" fontId="24" fillId="12" borderId="23" xfId="0" applyFont="1" applyFill="1" applyBorder="1"/>
    <xf numFmtId="0" fontId="24" fillId="12" borderId="24" xfId="0" applyFont="1" applyFill="1" applyBorder="1"/>
    <xf numFmtId="0" fontId="24" fillId="12" borderId="24" xfId="0" applyFont="1" applyFill="1" applyBorder="1" applyAlignment="1">
      <alignment horizontal="center"/>
    </xf>
    <xf numFmtId="0" fontId="24" fillId="12" borderId="25" xfId="0" applyFont="1" applyFill="1" applyBorder="1" applyAlignment="1">
      <alignment horizontal="center"/>
    </xf>
    <xf numFmtId="1" fontId="23" fillId="12" borderId="24" xfId="0" applyNumberFormat="1" applyFont="1" applyFill="1" applyBorder="1" applyAlignment="1">
      <alignment horizontal="center"/>
    </xf>
    <xf numFmtId="1" fontId="23" fillId="12" borderId="25" xfId="0" applyNumberFormat="1" applyFont="1" applyFill="1" applyBorder="1" applyAlignment="1">
      <alignment horizontal="center"/>
    </xf>
    <xf numFmtId="0" fontId="24" fillId="12" borderId="21" xfId="0" applyFont="1" applyFill="1" applyBorder="1" applyAlignment="1">
      <alignment horizontal="center"/>
    </xf>
    <xf numFmtId="0" fontId="24" fillId="12" borderId="0" xfId="0" applyFont="1" applyFill="1" applyBorder="1" applyAlignment="1">
      <alignment horizontal="center"/>
    </xf>
    <xf numFmtId="166" fontId="24" fillId="12" borderId="0" xfId="0" applyNumberFormat="1" applyFont="1" applyFill="1" applyBorder="1" applyAlignment="1">
      <alignment horizontal="center"/>
    </xf>
    <xf numFmtId="165" fontId="24" fillId="12" borderId="0" xfId="0" applyNumberFormat="1" applyFont="1" applyFill="1" applyBorder="1" applyAlignment="1">
      <alignment horizontal="center"/>
    </xf>
    <xf numFmtId="2" fontId="24" fillId="12" borderId="0" xfId="0" applyNumberFormat="1" applyFont="1" applyFill="1" applyBorder="1" applyAlignment="1">
      <alignment horizontal="center"/>
    </xf>
    <xf numFmtId="2" fontId="24" fillId="12" borderId="22" xfId="0" applyNumberFormat="1" applyFont="1" applyFill="1" applyBorder="1" applyAlignment="1">
      <alignment horizontal="center"/>
    </xf>
    <xf numFmtId="1" fontId="24" fillId="12" borderId="0" xfId="0" applyNumberFormat="1" applyFont="1" applyFill="1" applyBorder="1" applyAlignment="1">
      <alignment horizontal="center"/>
    </xf>
    <xf numFmtId="164" fontId="24" fillId="12" borderId="0" xfId="0" applyNumberFormat="1" applyFont="1" applyFill="1" applyBorder="1" applyAlignment="1">
      <alignment horizontal="center"/>
    </xf>
    <xf numFmtId="1" fontId="24" fillId="12" borderId="22" xfId="0" applyNumberFormat="1" applyFont="1" applyFill="1" applyBorder="1" applyAlignment="1">
      <alignment horizontal="center"/>
    </xf>
    <xf numFmtId="0" fontId="24" fillId="12" borderId="26" xfId="0" applyFont="1" applyFill="1" applyBorder="1"/>
    <xf numFmtId="1" fontId="24" fillId="12" borderId="9" xfId="0" applyNumberFormat="1" applyFont="1" applyFill="1" applyBorder="1" applyAlignment="1">
      <alignment horizontal="center"/>
    </xf>
    <xf numFmtId="164" fontId="24" fillId="12" borderId="9" xfId="0" applyNumberFormat="1" applyFont="1" applyFill="1" applyBorder="1" applyAlignment="1">
      <alignment horizontal="center"/>
    </xf>
    <xf numFmtId="2" fontId="24" fillId="12" borderId="9" xfId="0" applyNumberFormat="1" applyFont="1" applyFill="1" applyBorder="1" applyAlignment="1">
      <alignment horizontal="center"/>
    </xf>
    <xf numFmtId="1" fontId="24" fillId="12" borderId="27" xfId="0" applyNumberFormat="1" applyFont="1" applyFill="1" applyBorder="1" applyAlignment="1">
      <alignment horizontal="center"/>
    </xf>
    <xf numFmtId="1" fontId="24" fillId="12" borderId="0" xfId="0" applyNumberFormat="1" applyFont="1" applyFill="1" applyBorder="1"/>
    <xf numFmtId="1" fontId="24" fillId="12" borderId="22" xfId="0" applyNumberFormat="1" applyFont="1" applyFill="1" applyBorder="1"/>
    <xf numFmtId="0" fontId="23" fillId="12" borderId="21" xfId="0" applyFont="1" applyFill="1" applyBorder="1" applyAlignment="1">
      <alignment horizontal="center"/>
    </xf>
    <xf numFmtId="1" fontId="23" fillId="12" borderId="0" xfId="0" applyNumberFormat="1" applyFont="1" applyFill="1" applyBorder="1" applyAlignment="1">
      <alignment horizontal="center"/>
    </xf>
    <xf numFmtId="164" fontId="23" fillId="12" borderId="0" xfId="0" applyNumberFormat="1" applyFont="1" applyFill="1" applyBorder="1" applyAlignment="1">
      <alignment horizontal="center"/>
    </xf>
    <xf numFmtId="2" fontId="23" fillId="12" borderId="0" xfId="0" applyNumberFormat="1" applyFont="1" applyFill="1" applyBorder="1" applyAlignment="1">
      <alignment horizontal="center"/>
    </xf>
    <xf numFmtId="1" fontId="23" fillId="12" borderId="22" xfId="0" applyNumberFormat="1" applyFont="1" applyFill="1" applyBorder="1" applyAlignment="1">
      <alignment horizontal="center"/>
    </xf>
    <xf numFmtId="0" fontId="23" fillId="12" borderId="26" xfId="0" applyFont="1" applyFill="1" applyBorder="1" applyAlignment="1">
      <alignment horizontal="center"/>
    </xf>
    <xf numFmtId="164" fontId="23" fillId="12" borderId="9" xfId="0" applyNumberFormat="1" applyFont="1" applyFill="1" applyBorder="1" applyAlignment="1">
      <alignment horizontal="center"/>
    </xf>
    <xf numFmtId="164" fontId="23" fillId="12" borderId="27" xfId="0" applyNumberFormat="1" applyFont="1" applyFill="1" applyBorder="1" applyAlignment="1">
      <alignment horizontal="center"/>
    </xf>
    <xf numFmtId="0" fontId="24" fillId="12" borderId="26" xfId="0" applyFont="1" applyFill="1" applyBorder="1" applyAlignment="1">
      <alignment horizontal="center"/>
    </xf>
    <xf numFmtId="0" fontId="24" fillId="12" borderId="9" xfId="0" applyFont="1" applyFill="1" applyBorder="1" applyAlignment="1">
      <alignment horizontal="center"/>
    </xf>
    <xf numFmtId="166" fontId="24" fillId="12" borderId="9" xfId="0" applyNumberFormat="1" applyFont="1" applyFill="1" applyBorder="1" applyAlignment="1">
      <alignment horizontal="center"/>
    </xf>
    <xf numFmtId="165" fontId="24" fillId="12" borderId="9" xfId="0" applyNumberFormat="1" applyFont="1" applyFill="1" applyBorder="1" applyAlignment="1">
      <alignment horizontal="center"/>
    </xf>
    <xf numFmtId="2" fontId="24" fillId="12" borderId="27" xfId="0" applyNumberFormat="1" applyFont="1" applyFill="1" applyBorder="1" applyAlignment="1">
      <alignment horizontal="center"/>
    </xf>
    <xf numFmtId="0" fontId="23" fillId="12" borderId="0" xfId="0" applyFont="1" applyFill="1" applyBorder="1"/>
    <xf numFmtId="166" fontId="23" fillId="12" borderId="0" xfId="0" applyNumberFormat="1" applyFont="1" applyFill="1" applyBorder="1" applyAlignment="1">
      <alignment horizontal="center"/>
    </xf>
    <xf numFmtId="165" fontId="23" fillId="12" borderId="0" xfId="0" applyNumberFormat="1" applyFont="1" applyFill="1" applyBorder="1" applyAlignment="1">
      <alignment horizontal="center"/>
    </xf>
    <xf numFmtId="166" fontId="23" fillId="12" borderId="22" xfId="0" applyNumberFormat="1" applyFont="1" applyFill="1" applyBorder="1" applyAlignment="1">
      <alignment horizontal="center"/>
    </xf>
    <xf numFmtId="0" fontId="23" fillId="12" borderId="12" xfId="0" applyFont="1" applyFill="1" applyBorder="1"/>
    <xf numFmtId="0" fontId="23" fillId="12" borderId="20" xfId="0" applyFont="1" applyFill="1" applyBorder="1"/>
    <xf numFmtId="0" fontId="23" fillId="12" borderId="24" xfId="0" applyFont="1" applyFill="1" applyBorder="1" applyAlignment="1">
      <alignment horizontal="center"/>
    </xf>
    <xf numFmtId="0" fontId="23" fillId="12" borderId="25" xfId="0" applyFont="1" applyFill="1" applyBorder="1" applyAlignment="1">
      <alignment horizontal="center"/>
    </xf>
    <xf numFmtId="0" fontId="24" fillId="12" borderId="28" xfId="0" applyFont="1" applyFill="1" applyBorder="1"/>
    <xf numFmtId="0" fontId="23" fillId="12" borderId="29" xfId="0" applyFont="1" applyFill="1" applyBorder="1"/>
    <xf numFmtId="2" fontId="23" fillId="12" borderId="29" xfId="0" applyNumberFormat="1" applyFont="1" applyFill="1" applyBorder="1" applyAlignment="1">
      <alignment horizontal="center"/>
    </xf>
    <xf numFmtId="164" fontId="23" fillId="12" borderId="29" xfId="0" applyNumberFormat="1" applyFont="1" applyFill="1" applyBorder="1" applyAlignment="1">
      <alignment horizontal="center"/>
    </xf>
    <xf numFmtId="1" fontId="23" fillId="12" borderId="29" xfId="0" applyNumberFormat="1" applyFont="1" applyFill="1" applyBorder="1" applyAlignment="1">
      <alignment horizontal="center"/>
    </xf>
    <xf numFmtId="1" fontId="23" fillId="12" borderId="30" xfId="0" applyNumberFormat="1" applyFont="1" applyFill="1" applyBorder="1" applyAlignment="1">
      <alignment horizontal="center"/>
    </xf>
    <xf numFmtId="2" fontId="24" fillId="12" borderId="0" xfId="0" applyNumberFormat="1" applyFont="1" applyFill="1" applyBorder="1"/>
    <xf numFmtId="164" fontId="24" fillId="12" borderId="0" xfId="0" applyNumberFormat="1" applyFont="1" applyFill="1" applyBorder="1"/>
    <xf numFmtId="2" fontId="24" fillId="12" borderId="22" xfId="0" applyNumberFormat="1" applyFont="1" applyFill="1" applyBorder="1"/>
    <xf numFmtId="2" fontId="23" fillId="12" borderId="22" xfId="0" applyNumberFormat="1" applyFont="1" applyFill="1" applyBorder="1" applyAlignment="1">
      <alignment horizontal="center"/>
    </xf>
    <xf numFmtId="0" fontId="23" fillId="12" borderId="0" xfId="0" applyFont="1" applyFill="1" applyBorder="1" applyAlignment="1">
      <alignment horizontal="center"/>
    </xf>
    <xf numFmtId="0" fontId="23" fillId="12" borderId="22" xfId="0" applyFont="1" applyFill="1" applyBorder="1" applyAlignment="1">
      <alignment horizontal="center"/>
    </xf>
    <xf numFmtId="0" fontId="23" fillId="12" borderId="28" xfId="0" applyFont="1" applyFill="1" applyBorder="1" applyAlignment="1">
      <alignment horizontal="center"/>
    </xf>
    <xf numFmtId="166" fontId="23" fillId="12" borderId="29" xfId="0" applyNumberFormat="1" applyFont="1" applyFill="1" applyBorder="1" applyAlignment="1">
      <alignment horizontal="center"/>
    </xf>
    <xf numFmtId="165" fontId="23" fillId="12" borderId="29" xfId="0" applyNumberFormat="1" applyFont="1" applyFill="1" applyBorder="1" applyAlignment="1">
      <alignment horizontal="center"/>
    </xf>
    <xf numFmtId="165" fontId="23" fillId="12" borderId="30" xfId="0" applyNumberFormat="1" applyFont="1" applyFill="1" applyBorder="1" applyAlignment="1">
      <alignment horizontal="center"/>
    </xf>
    <xf numFmtId="166" fontId="24" fillId="0" borderId="0" xfId="0" applyNumberFormat="1" applyFont="1"/>
    <xf numFmtId="164" fontId="23" fillId="12" borderId="30" xfId="0" applyNumberFormat="1" applyFont="1" applyFill="1" applyBorder="1" applyAlignment="1">
      <alignment horizontal="center"/>
    </xf>
    <xf numFmtId="166" fontId="24" fillId="12" borderId="22" xfId="0" applyNumberFormat="1" applyFont="1" applyFill="1" applyBorder="1" applyAlignment="1">
      <alignment horizontal="center"/>
    </xf>
    <xf numFmtId="0" fontId="23" fillId="12" borderId="26" xfId="0" applyFont="1" applyFill="1" applyBorder="1"/>
    <xf numFmtId="2" fontId="23" fillId="12" borderId="9" xfId="0" applyNumberFormat="1" applyFont="1" applyFill="1" applyBorder="1" applyAlignment="1">
      <alignment horizontal="center"/>
    </xf>
    <xf numFmtId="2" fontId="23" fillId="12" borderId="27" xfId="0" applyNumberFormat="1" applyFont="1" applyFill="1" applyBorder="1" applyAlignment="1">
      <alignment horizontal="center"/>
    </xf>
    <xf numFmtId="0" fontId="2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2" fontId="2" fillId="0" borderId="0" xfId="0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 applyProtection="1">
      <alignment vertical="center"/>
    </xf>
    <xf numFmtId="0" fontId="0" fillId="0" borderId="0" xfId="0" applyFill="1"/>
    <xf numFmtId="10" fontId="10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2" fillId="0" borderId="0" xfId="0" applyFont="1" applyFill="1"/>
    <xf numFmtId="164" fontId="10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2" fontId="0" fillId="0" borderId="0" xfId="0" applyNumberFormat="1" applyFill="1"/>
    <xf numFmtId="166" fontId="0" fillId="0" borderId="0" xfId="0" applyNumberFormat="1" applyFill="1"/>
    <xf numFmtId="0" fontId="3" fillId="0" borderId="0" xfId="0" applyFont="1" applyFill="1" applyAlignment="1">
      <alignment wrapText="1"/>
    </xf>
    <xf numFmtId="2" fontId="2" fillId="0" borderId="0" xfId="0" applyNumberFormat="1" applyFont="1" applyFill="1" applyAlignment="1"/>
    <xf numFmtId="164" fontId="0" fillId="0" borderId="0" xfId="0" applyNumberFormat="1" applyFill="1"/>
    <xf numFmtId="1" fontId="0" fillId="0" borderId="0" xfId="0" applyNumberFormat="1" applyFill="1" applyAlignment="1">
      <alignment wrapText="1"/>
    </xf>
    <xf numFmtId="10" fontId="0" fillId="0" borderId="0" xfId="0" applyNumberFormat="1" applyFill="1" applyAlignment="1">
      <alignment wrapText="1"/>
    </xf>
    <xf numFmtId="1" fontId="0" fillId="0" borderId="0" xfId="0" applyNumberFormat="1" applyFill="1"/>
    <xf numFmtId="0" fontId="0" fillId="0" borderId="0" xfId="0" applyFill="1" applyAlignment="1">
      <alignment wrapText="1"/>
    </xf>
    <xf numFmtId="2" fontId="0" fillId="0" borderId="0" xfId="0" applyNumberFormat="1" applyFill="1" applyAlignment="1">
      <alignment wrapText="1"/>
    </xf>
    <xf numFmtId="164" fontId="0" fillId="0" borderId="0" xfId="0" applyNumberFormat="1" applyFill="1" applyAlignment="1">
      <alignment wrapText="1"/>
    </xf>
    <xf numFmtId="0" fontId="2" fillId="13" borderId="31" xfId="0" applyFont="1" applyFill="1" applyBorder="1" applyAlignment="1">
      <alignment wrapText="1"/>
    </xf>
    <xf numFmtId="0" fontId="2" fillId="13" borderId="32" xfId="0" applyFont="1" applyFill="1" applyBorder="1" applyAlignment="1">
      <alignment wrapText="1"/>
    </xf>
    <xf numFmtId="0" fontId="0" fillId="13" borderId="32" xfId="0" applyFill="1" applyBorder="1"/>
    <xf numFmtId="2" fontId="0" fillId="13" borderId="32" xfId="0" applyNumberFormat="1" applyFill="1" applyBorder="1"/>
    <xf numFmtId="166" fontId="0" fillId="13" borderId="32" xfId="0" applyNumberFormat="1" applyFill="1" applyBorder="1"/>
    <xf numFmtId="164" fontId="0" fillId="13" borderId="32" xfId="0" applyNumberFormat="1" applyFill="1" applyBorder="1"/>
    <xf numFmtId="166" fontId="0" fillId="13" borderId="33" xfId="0" applyNumberFormat="1" applyFill="1" applyBorder="1"/>
    <xf numFmtId="0" fontId="2" fillId="13" borderId="34" xfId="0" applyFont="1" applyFill="1" applyBorder="1" applyAlignment="1">
      <alignment wrapText="1"/>
    </xf>
    <xf numFmtId="0" fontId="2" fillId="13" borderId="0" xfId="0" applyFont="1" applyFill="1" applyBorder="1" applyAlignment="1">
      <alignment wrapText="1"/>
    </xf>
    <xf numFmtId="0" fontId="0" fillId="13" borderId="0" xfId="0" applyFill="1" applyBorder="1"/>
    <xf numFmtId="2" fontId="0" fillId="13" borderId="0" xfId="0" applyNumberFormat="1" applyFill="1" applyBorder="1"/>
    <xf numFmtId="166" fontId="0" fillId="13" borderId="0" xfId="0" applyNumberFormat="1" applyFill="1" applyBorder="1"/>
    <xf numFmtId="164" fontId="0" fillId="13" borderId="0" xfId="0" applyNumberFormat="1" applyFill="1" applyBorder="1"/>
    <xf numFmtId="166" fontId="0" fillId="13" borderId="35" xfId="0" applyNumberFormat="1" applyFill="1" applyBorder="1"/>
    <xf numFmtId="0" fontId="2" fillId="0" borderId="3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Border="1"/>
    <xf numFmtId="2" fontId="0" fillId="0" borderId="0" xfId="0" applyNumberFormat="1" applyFill="1" applyBorder="1"/>
    <xf numFmtId="166" fontId="0" fillId="0" borderId="0" xfId="0" applyNumberFormat="1" applyFill="1" applyBorder="1"/>
    <xf numFmtId="164" fontId="0" fillId="0" borderId="0" xfId="0" applyNumberFormat="1" applyFill="1" applyBorder="1"/>
    <xf numFmtId="166" fontId="0" fillId="0" borderId="35" xfId="0" applyNumberFormat="1" applyFill="1" applyBorder="1"/>
    <xf numFmtId="0" fontId="0" fillId="13" borderId="34" xfId="0" applyFill="1" applyBorder="1"/>
    <xf numFmtId="0" fontId="2" fillId="0" borderId="34" xfId="0" applyFont="1" applyFill="1" applyBorder="1"/>
    <xf numFmtId="0" fontId="2" fillId="13" borderId="36" xfId="0" applyFont="1" applyFill="1" applyBorder="1" applyAlignment="1">
      <alignment wrapText="1"/>
    </xf>
    <xf numFmtId="0" fontId="2" fillId="13" borderId="24" xfId="0" applyFont="1" applyFill="1" applyBorder="1" applyAlignment="1">
      <alignment wrapText="1"/>
    </xf>
    <xf numFmtId="0" fontId="0" fillId="13" borderId="24" xfId="0" applyFill="1" applyBorder="1"/>
    <xf numFmtId="2" fontId="0" fillId="13" borderId="24" xfId="0" applyNumberFormat="1" applyFill="1" applyBorder="1"/>
    <xf numFmtId="166" fontId="0" fillId="13" borderId="24" xfId="0" applyNumberFormat="1" applyFill="1" applyBorder="1"/>
    <xf numFmtId="164" fontId="0" fillId="13" borderId="24" xfId="0" applyNumberFormat="1" applyFill="1" applyBorder="1"/>
    <xf numFmtId="166" fontId="0" fillId="13" borderId="37" xfId="0" applyNumberFormat="1" applyFill="1" applyBorder="1"/>
    <xf numFmtId="0" fontId="10" fillId="0" borderId="38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center" wrapText="1"/>
    </xf>
    <xf numFmtId="0" fontId="10" fillId="0" borderId="39" xfId="0" applyFont="1" applyFill="1" applyBorder="1" applyAlignment="1" applyProtection="1">
      <alignment horizontal="center" vertical="center" wrapText="1"/>
      <protection locked="0"/>
    </xf>
    <xf numFmtId="164" fontId="2" fillId="0" borderId="39" xfId="0" applyNumberFormat="1" applyFont="1" applyFill="1" applyBorder="1" applyAlignment="1" applyProtection="1">
      <alignment horizontal="center" vertical="center" wrapText="1"/>
      <protection locked="0"/>
    </xf>
    <xf numFmtId="10" fontId="10" fillId="0" borderId="39" xfId="0" applyNumberFormat="1" applyFont="1" applyFill="1" applyBorder="1" applyAlignment="1" applyProtection="1">
      <alignment horizontal="center" vertical="center" wrapText="1"/>
      <protection locked="0"/>
    </xf>
    <xf numFmtId="10" fontId="10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1" fillId="0" borderId="0" xfId="0" applyFont="1" applyAlignment="1"/>
    <xf numFmtId="2" fontId="0" fillId="0" borderId="0" xfId="0" applyNumberFormat="1" applyAlignment="1"/>
    <xf numFmtId="165" fontId="0" fillId="0" borderId="0" xfId="0" applyNumberFormat="1" applyAlignment="1"/>
    <xf numFmtId="0" fontId="23" fillId="12" borderId="19" xfId="0" applyFont="1" applyFill="1" applyBorder="1" applyAlignment="1">
      <alignment horizontal="center"/>
    </xf>
    <xf numFmtId="0" fontId="23" fillId="12" borderId="12" xfId="0" applyFont="1" applyFill="1" applyBorder="1" applyAlignment="1">
      <alignment horizontal="center"/>
    </xf>
    <xf numFmtId="0" fontId="23" fillId="12" borderId="20" xfId="0" applyFont="1" applyFill="1" applyBorder="1" applyAlignment="1">
      <alignment horizontal="center"/>
    </xf>
    <xf numFmtId="0" fontId="23" fillId="12" borderId="26" xfId="0" applyFont="1" applyFill="1" applyBorder="1" applyAlignment="1">
      <alignment horizontal="center"/>
    </xf>
    <xf numFmtId="0" fontId="23" fillId="12" borderId="9" xfId="0" applyFont="1" applyFill="1" applyBorder="1" applyAlignment="1">
      <alignment horizontal="center"/>
    </xf>
    <xf numFmtId="0" fontId="23" fillId="12" borderId="27" xfId="0" applyFont="1" applyFill="1" applyBorder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166" fontId="1" fillId="0" borderId="0" xfId="0" applyNumberFormat="1" applyFont="1" applyFill="1"/>
    <xf numFmtId="165" fontId="1" fillId="0" borderId="0" xfId="0" applyNumberFormat="1" applyFont="1" applyFill="1"/>
    <xf numFmtId="2" fontId="2" fillId="0" borderId="0" xfId="0" applyNumberFormat="1" applyFont="1" applyFill="1"/>
    <xf numFmtId="0" fontId="2" fillId="0" borderId="0" xfId="0" applyFont="1" applyFill="1" applyAlignment="1">
      <alignment horizontal="center" vertical="center" wrapText="1"/>
    </xf>
    <xf numFmtId="166" fontId="2" fillId="0" borderId="0" xfId="0" applyNumberFormat="1" applyFont="1" applyFill="1"/>
    <xf numFmtId="167" fontId="2" fillId="0" borderId="0" xfId="0" applyNumberFormat="1" applyFont="1" applyFill="1"/>
    <xf numFmtId="1" fontId="2" fillId="0" borderId="0" xfId="0" applyNumberFormat="1" applyFont="1" applyFill="1"/>
    <xf numFmtId="164" fontId="2" fillId="0" borderId="0" xfId="0" applyNumberFormat="1" applyFont="1" applyFill="1"/>
    <xf numFmtId="45" fontId="2" fillId="0" borderId="0" xfId="0" applyNumberFormat="1" applyFont="1" applyFill="1"/>
    <xf numFmtId="0" fontId="21" fillId="0" borderId="0" xfId="0" applyFont="1" applyFill="1" applyAlignment="1" applyProtection="1">
      <alignment wrapText="1"/>
      <protection locked="0"/>
    </xf>
    <xf numFmtId="0" fontId="21" fillId="0" borderId="0" xfId="0" applyFont="1" applyFill="1" applyAlignment="1" applyProtection="1">
      <alignment horizontal="center" wrapText="1"/>
      <protection locked="0"/>
    </xf>
    <xf numFmtId="10" fontId="21" fillId="0" borderId="0" xfId="0" applyNumberFormat="1" applyFont="1" applyFill="1" applyAlignment="1" applyProtection="1">
      <alignment horizontal="center" wrapText="1"/>
      <protection locked="0"/>
    </xf>
    <xf numFmtId="0" fontId="21" fillId="0" borderId="0" xfId="0" applyFont="1" applyFill="1" applyProtection="1">
      <protection locked="0"/>
    </xf>
    <xf numFmtId="2" fontId="21" fillId="0" borderId="0" xfId="0" applyNumberFormat="1" applyFont="1" applyFill="1" applyAlignment="1">
      <alignment horizontal="center"/>
    </xf>
    <xf numFmtId="166" fontId="21" fillId="0" borderId="0" xfId="0" applyNumberFormat="1" applyFont="1" applyFill="1" applyAlignment="1">
      <alignment horizontal="center"/>
    </xf>
    <xf numFmtId="0" fontId="21" fillId="0" borderId="0" xfId="0" applyFont="1" applyFill="1" applyAlignment="1" applyProtection="1">
      <alignment horizontal="center"/>
      <protection locked="0"/>
    </xf>
    <xf numFmtId="1" fontId="21" fillId="0" borderId="0" xfId="0" applyNumberFormat="1" applyFont="1" applyFill="1"/>
    <xf numFmtId="164" fontId="21" fillId="0" borderId="0" xfId="0" applyNumberFormat="1" applyFont="1" applyFill="1" applyAlignment="1" applyProtection="1">
      <alignment horizontal="center"/>
      <protection locked="0"/>
    </xf>
    <xf numFmtId="2" fontId="21" fillId="0" borderId="0" xfId="0" applyNumberFormat="1" applyFont="1" applyFill="1" applyAlignment="1" applyProtection="1">
      <alignment horizontal="center"/>
      <protection locked="0"/>
    </xf>
    <xf numFmtId="166" fontId="21" fillId="0" borderId="0" xfId="0" applyNumberFormat="1" applyFont="1" applyFill="1" applyAlignment="1" applyProtection="1">
      <alignment horizontal="center"/>
      <protection locked="0"/>
    </xf>
    <xf numFmtId="166" fontId="21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45" fontId="21" fillId="0" borderId="0" xfId="0" applyNumberFormat="1" applyFont="1" applyFill="1" applyAlignment="1" applyProtection="1">
      <alignment horizontal="center"/>
      <protection locked="0"/>
    </xf>
    <xf numFmtId="2" fontId="21" fillId="0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Alignment="1" applyProtection="1">
      <alignment horizontal="center" vertical="center" wrapText="1"/>
      <protection locked="0"/>
    </xf>
    <xf numFmtId="167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 applyProtection="1">
      <alignment horizontal="center" vertical="center"/>
      <protection locked="0"/>
    </xf>
    <xf numFmtId="2" fontId="2" fillId="0" borderId="0" xfId="0" applyNumberFormat="1" applyFont="1" applyFill="1" applyAlignment="1">
      <alignment horizontal="center" vertical="center"/>
    </xf>
    <xf numFmtId="166" fontId="27" fillId="0" borderId="0" xfId="0" applyNumberFormat="1" applyFont="1" applyFill="1" applyAlignment="1" applyProtection="1">
      <alignment horizontal="center" vertical="center"/>
      <protection locked="0"/>
    </xf>
    <xf numFmtId="2" fontId="27" fillId="0" borderId="0" xfId="0" applyNumberFormat="1" applyFont="1" applyFill="1" applyAlignment="1" applyProtection="1">
      <alignment horizontal="center" vertical="center"/>
      <protection locked="0"/>
    </xf>
    <xf numFmtId="2" fontId="27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66" fontId="28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6" fillId="0" borderId="0" xfId="0" applyFont="1" applyFill="1" applyAlignment="1" applyProtection="1">
      <alignment horizontal="center" wrapText="1"/>
      <protection locked="0"/>
    </xf>
    <xf numFmtId="164" fontId="26" fillId="0" borderId="0" xfId="0" applyNumberFormat="1" applyFont="1" applyFill="1" applyAlignment="1" applyProtection="1">
      <alignment horizontal="center"/>
      <protection locked="0"/>
    </xf>
    <xf numFmtId="166" fontId="26" fillId="0" borderId="0" xfId="0" applyNumberFormat="1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2" fontId="26" fillId="0" borderId="0" xfId="0" applyNumberFormat="1" applyFont="1" applyFill="1" applyAlignment="1" applyProtection="1">
      <alignment horizontal="center"/>
      <protection locked="0"/>
    </xf>
  </cellXfs>
  <cellStyles count="8">
    <cellStyle name="Accent2" xfId="4" builtinId="33"/>
    <cellStyle name="Accent3" xfId="5" builtinId="37"/>
    <cellStyle name="Accent4" xfId="6" builtinId="41"/>
    <cellStyle name="Bad" xfId="2" builtinId="27"/>
    <cellStyle name="Good" xfId="1" builtinId="26"/>
    <cellStyle name="Neutral" xfId="3" builtinId="28"/>
    <cellStyle name="Normal" xfId="0" builtinId="0"/>
    <cellStyle name="Normal 2" xfId="7" xr:uid="{0153DCB2-4BAC-40FD-8E55-DD889CE73B39}"/>
  </cellStyles>
  <dxfs count="0"/>
  <tableStyles count="0" defaultTableStyle="TableStyleMedium2" defaultPivotStyle="PivotStyleLight16"/>
  <colors>
    <mruColors>
      <color rgb="FF47E2F7"/>
      <color rgb="FF66FF33"/>
      <color rgb="FFFF99FF"/>
      <color rgb="FF1306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worksheet" Target="worksheets/sheet14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worksheet" Target="worksheets/sheet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12.xml"/><Relationship Id="rId20" Type="http://schemas.openxmlformats.org/officeDocument/2006/relationships/worksheet" Target="worksheets/sheet16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24" Type="http://schemas.openxmlformats.org/officeDocument/2006/relationships/styles" Target="styles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11.xml"/><Relationship Id="rId23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worksheet" Target="worksheets/sheet15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externalLink" Target="externalLinks/externalLink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Ikaite</a:t>
            </a:r>
            <a:r>
              <a:rPr lang="en-GB" baseline="0"/>
              <a:t> Transformation to Calcite</a:t>
            </a:r>
            <a:endParaRPr lang="en-GB"/>
          </a:p>
        </c:rich>
      </c:tx>
      <c:layout>
        <c:manualLayout>
          <c:xMode val="edge"/>
          <c:yMode val="edge"/>
          <c:x val="0.30976007251361376"/>
          <c:y val="1.31539971286075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454569792413237E-2"/>
          <c:y val="6.289092898045312E-2"/>
          <c:w val="0.9330674230680488"/>
          <c:h val="0.87016644964281942"/>
        </c:manualLayout>
      </c:layout>
      <c:scatterChart>
        <c:scatterStyle val="lineMarker"/>
        <c:varyColors val="0"/>
        <c:ser>
          <c:idx val="7"/>
          <c:order val="0"/>
          <c:tx>
            <c:v>Congo 1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'Congo 1'!$B$8:$B$35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'Congo 1'!$D$9:$D$35</c:f>
              <c:numCache>
                <c:formatCode>0</c:formatCode>
                <c:ptCount val="27"/>
                <c:pt idx="0">
                  <c:v>100</c:v>
                </c:pt>
                <c:pt idx="1">
                  <c:v>99.989409023511968</c:v>
                </c:pt>
                <c:pt idx="2">
                  <c:v>100.0317729294641</c:v>
                </c:pt>
                <c:pt idx="3">
                  <c:v>99.798771446727386</c:v>
                </c:pt>
                <c:pt idx="4">
                  <c:v>99.682270705359031</c:v>
                </c:pt>
                <c:pt idx="5">
                  <c:v>99.968227070535903</c:v>
                </c:pt>
                <c:pt idx="6">
                  <c:v>99.375132387206094</c:v>
                </c:pt>
                <c:pt idx="7">
                  <c:v>99.661088752382966</c:v>
                </c:pt>
                <c:pt idx="8">
                  <c:v>99.703452658335095</c:v>
                </c:pt>
                <c:pt idx="9">
                  <c:v>99.364541410718061</c:v>
                </c:pt>
                <c:pt idx="10">
                  <c:v>98.474899385723376</c:v>
                </c:pt>
                <c:pt idx="11">
                  <c:v>96.388477017581025</c:v>
                </c:pt>
                <c:pt idx="12">
                  <c:v>91.31539927981359</c:v>
                </c:pt>
                <c:pt idx="13">
                  <c:v>83.541622537597959</c:v>
                </c:pt>
                <c:pt idx="14">
                  <c:v>71.372590552848976</c:v>
                </c:pt>
                <c:pt idx="15">
                  <c:v>56.460495657699639</c:v>
                </c:pt>
                <c:pt idx="16">
                  <c:v>42.416860834568944</c:v>
                </c:pt>
                <c:pt idx="17">
                  <c:v>33.255666172421094</c:v>
                </c:pt>
                <c:pt idx="18">
                  <c:v>23.406058038551155</c:v>
                </c:pt>
                <c:pt idx="19">
                  <c:v>17.814022452870155</c:v>
                </c:pt>
                <c:pt idx="20">
                  <c:v>13.005719127303536</c:v>
                </c:pt>
                <c:pt idx="21">
                  <c:v>7.9114594365600501</c:v>
                </c:pt>
                <c:pt idx="22">
                  <c:v>4.4376191484854912</c:v>
                </c:pt>
                <c:pt idx="23">
                  <c:v>2.8066087693285318</c:v>
                </c:pt>
                <c:pt idx="24">
                  <c:v>1.3450540139800891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68-4BF0-B5F3-E5D308028884}"/>
            </c:ext>
          </c:extLst>
        </c:ser>
        <c:ser>
          <c:idx val="3"/>
          <c:order val="1"/>
          <c:tx>
            <c:v>Congo 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'Congo 2'!$B$8:$B$36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'Congo 2'!$D$9:$D$36</c:f>
              <c:numCache>
                <c:formatCode>0</c:formatCode>
                <c:ptCount val="28"/>
                <c:pt idx="0">
                  <c:v>100</c:v>
                </c:pt>
                <c:pt idx="1">
                  <c:v>99.680783145350077</c:v>
                </c:pt>
                <c:pt idx="2">
                  <c:v>99.797829325388392</c:v>
                </c:pt>
                <c:pt idx="3">
                  <c:v>99.776548201745044</c:v>
                </c:pt>
                <c:pt idx="4">
                  <c:v>99.585018088955096</c:v>
                </c:pt>
                <c:pt idx="5">
                  <c:v>98.904022132368581</c:v>
                </c:pt>
                <c:pt idx="6">
                  <c:v>97.318578420940611</c:v>
                </c:pt>
                <c:pt idx="7">
                  <c:v>95.275590551181097</c:v>
                </c:pt>
                <c:pt idx="8">
                  <c:v>91.732283464566919</c:v>
                </c:pt>
                <c:pt idx="9">
                  <c:v>85.720366035326663</c:v>
                </c:pt>
                <c:pt idx="10">
                  <c:v>78.378378378378372</c:v>
                </c:pt>
                <c:pt idx="11">
                  <c:v>70.163864652053618</c:v>
                </c:pt>
                <c:pt idx="12">
                  <c:v>63.215577782506912</c:v>
                </c:pt>
                <c:pt idx="13">
                  <c:v>57.5760800170249</c:v>
                </c:pt>
                <c:pt idx="14">
                  <c:v>51.723771015109598</c:v>
                </c:pt>
                <c:pt idx="15">
                  <c:v>46.49925516067249</c:v>
                </c:pt>
                <c:pt idx="16">
                  <c:v>42.306873802936792</c:v>
                </c:pt>
                <c:pt idx="17">
                  <c:v>37.156841881251331</c:v>
                </c:pt>
                <c:pt idx="18">
                  <c:v>31.64503085762928</c:v>
                </c:pt>
                <c:pt idx="19">
                  <c:v>26.335390508618854</c:v>
                </c:pt>
                <c:pt idx="20">
                  <c:v>20.706533304958501</c:v>
                </c:pt>
                <c:pt idx="21">
                  <c:v>16.12045115982124</c:v>
                </c:pt>
                <c:pt idx="22">
                  <c:v>11.832304745690571</c:v>
                </c:pt>
                <c:pt idx="23">
                  <c:v>8.6507767610129829</c:v>
                </c:pt>
                <c:pt idx="24">
                  <c:v>5.7565439455203231</c:v>
                </c:pt>
                <c:pt idx="25">
                  <c:v>3.5007448393275165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68-4BF0-B5F3-E5D308028884}"/>
            </c:ext>
          </c:extLst>
        </c:ser>
        <c:ser>
          <c:idx val="10"/>
          <c:order val="2"/>
          <c:tx>
            <c:v>Congo 3</c:v>
          </c:tx>
          <c:spPr>
            <a:ln cmpd="dbl">
              <a:solidFill>
                <a:srgbClr val="00B05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B050"/>
                </a:solidFill>
              </a:ln>
            </c:spPr>
          </c:marker>
          <c:xVal>
            <c:numRef>
              <c:f>'Congo 3'!$B$3:$B$37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xVal>
          <c:yVal>
            <c:numRef>
              <c:f>'Congo 3'!$D$3:$D$37</c:f>
              <c:numCache>
                <c:formatCode>0</c:formatCode>
                <c:ptCount val="35"/>
                <c:pt idx="0">
                  <c:v>99.987864077669897</c:v>
                </c:pt>
                <c:pt idx="1">
                  <c:v>98.968446601941736</c:v>
                </c:pt>
                <c:pt idx="2">
                  <c:v>98.288834951456295</c:v>
                </c:pt>
                <c:pt idx="3">
                  <c:v>97.791262135922324</c:v>
                </c:pt>
                <c:pt idx="4">
                  <c:v>97.997572815533971</c:v>
                </c:pt>
                <c:pt idx="5">
                  <c:v>97.621359223300956</c:v>
                </c:pt>
                <c:pt idx="6">
                  <c:v>97.135922330097088</c:v>
                </c:pt>
                <c:pt idx="7">
                  <c:v>96.771844660194162</c:v>
                </c:pt>
                <c:pt idx="8">
                  <c:v>96.614077669902912</c:v>
                </c:pt>
                <c:pt idx="9">
                  <c:v>95.898058252427177</c:v>
                </c:pt>
                <c:pt idx="10">
                  <c:v>95.279126213592235</c:v>
                </c:pt>
                <c:pt idx="11">
                  <c:v>94.34466019417475</c:v>
                </c:pt>
                <c:pt idx="12">
                  <c:v>92.451456310679617</c:v>
                </c:pt>
                <c:pt idx="13">
                  <c:v>90.048543689320383</c:v>
                </c:pt>
                <c:pt idx="14">
                  <c:v>87.111650485436883</c:v>
                </c:pt>
                <c:pt idx="15">
                  <c:v>83.009708737864074</c:v>
                </c:pt>
                <c:pt idx="16">
                  <c:v>77.378640776699029</c:v>
                </c:pt>
                <c:pt idx="17">
                  <c:v>70.958737864077662</c:v>
                </c:pt>
                <c:pt idx="18">
                  <c:v>64.174757281553397</c:v>
                </c:pt>
                <c:pt idx="19">
                  <c:v>55.849514563106794</c:v>
                </c:pt>
                <c:pt idx="20">
                  <c:v>48.021844660194176</c:v>
                </c:pt>
                <c:pt idx="21">
                  <c:v>41.347087378640772</c:v>
                </c:pt>
                <c:pt idx="22">
                  <c:v>33.264563106796111</c:v>
                </c:pt>
                <c:pt idx="23">
                  <c:v>27.864077669902908</c:v>
                </c:pt>
                <c:pt idx="24">
                  <c:v>23.046116504854368</c:v>
                </c:pt>
                <c:pt idx="25">
                  <c:v>16.043689320388349</c:v>
                </c:pt>
                <c:pt idx="26">
                  <c:v>12.633495145631068</c:v>
                </c:pt>
                <c:pt idx="27">
                  <c:v>7.7912621359223291</c:v>
                </c:pt>
                <c:pt idx="28">
                  <c:v>2.3422330097087376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68-4BF0-B5F3-E5D308028884}"/>
            </c:ext>
          </c:extLst>
        </c:ser>
        <c:ser>
          <c:idx val="2"/>
          <c:order val="3"/>
          <c:tx>
            <c:v>Laptev 1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'Laptev 1'!$B$24:$B$34</c:f>
              <c:numCache>
                <c:formatCode>General</c:formatCode>
                <c:ptCount val="11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</c:numCache>
            </c:numRef>
          </c:xVal>
          <c:yVal>
            <c:numRef>
              <c:f>'Laptev 1'!$D$25:$D$36</c:f>
              <c:numCache>
                <c:formatCode>0</c:formatCode>
                <c:ptCount val="12"/>
                <c:pt idx="0">
                  <c:v>100</c:v>
                </c:pt>
                <c:pt idx="1">
                  <c:v>99.979516591560838</c:v>
                </c:pt>
                <c:pt idx="2">
                  <c:v>98.453502662843093</c:v>
                </c:pt>
                <c:pt idx="3">
                  <c:v>93.629659975419912</c:v>
                </c:pt>
                <c:pt idx="4">
                  <c:v>78.103236378533396</c:v>
                </c:pt>
                <c:pt idx="5">
                  <c:v>53.809913969684551</c:v>
                </c:pt>
                <c:pt idx="6">
                  <c:v>33.234330192544043</c:v>
                </c:pt>
                <c:pt idx="7">
                  <c:v>18.609176566980747</c:v>
                </c:pt>
                <c:pt idx="8">
                  <c:v>9.0946333469889389</c:v>
                </c:pt>
                <c:pt idx="9">
                  <c:v>3.6050798852929127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68-4BF0-B5F3-E5D308028884}"/>
            </c:ext>
          </c:extLst>
        </c:ser>
        <c:ser>
          <c:idx val="8"/>
          <c:order val="4"/>
          <c:tx>
            <c:strRef>
              <c:f>'Laptev 2'!$A$1</c:f>
              <c:strCache>
                <c:ptCount val="1"/>
                <c:pt idx="0">
                  <c:v>Laptev 2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'Laptev 2'!$B$18:$B$30</c:f>
              <c:numCache>
                <c:formatCode>General</c:formatCode>
                <c:ptCount val="1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</c:numCache>
            </c:numRef>
          </c:xVal>
          <c:yVal>
            <c:numRef>
              <c:f>'Laptev 2'!$D$19:$D$31</c:f>
              <c:numCache>
                <c:formatCode>0</c:formatCode>
                <c:ptCount val="13"/>
                <c:pt idx="0">
                  <c:v>100</c:v>
                </c:pt>
                <c:pt idx="1">
                  <c:v>99.979623025980629</c:v>
                </c:pt>
                <c:pt idx="2">
                  <c:v>96.535914416709119</c:v>
                </c:pt>
                <c:pt idx="3">
                  <c:v>85.491594498217012</c:v>
                </c:pt>
                <c:pt idx="4">
                  <c:v>73.051451859398881</c:v>
                </c:pt>
                <c:pt idx="5">
                  <c:v>59.561895058583801</c:v>
                </c:pt>
                <c:pt idx="6">
                  <c:v>46.245542536933264</c:v>
                </c:pt>
                <c:pt idx="7">
                  <c:v>31.400916963830873</c:v>
                </c:pt>
                <c:pt idx="8">
                  <c:v>20.774325012735609</c:v>
                </c:pt>
                <c:pt idx="9">
                  <c:v>12.684666327050431</c:v>
                </c:pt>
                <c:pt idx="10">
                  <c:v>6.2149770759042271</c:v>
                </c:pt>
                <c:pt idx="11">
                  <c:v>3.0259806418746815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68-4BF0-B5F3-E5D308028884}"/>
            </c:ext>
          </c:extLst>
        </c:ser>
        <c:ser>
          <c:idx val="6"/>
          <c:order val="5"/>
          <c:tx>
            <c:v>Nankai 1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'Nankai 1'!$B$3:$B$17</c:f>
              <c:numCache>
                <c:formatCode>General</c:formatCode>
                <c:ptCount val="1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numCache>
            </c:numRef>
          </c:xVal>
          <c:yVal>
            <c:numRef>
              <c:f>'Nankai 1'!$D$3:$D$17</c:f>
              <c:numCache>
                <c:formatCode>0</c:formatCode>
                <c:ptCount val="15"/>
                <c:pt idx="0">
                  <c:v>100</c:v>
                </c:pt>
                <c:pt idx="1">
                  <c:v>99.358092618065115</c:v>
                </c:pt>
                <c:pt idx="2">
                  <c:v>99.220541036221917</c:v>
                </c:pt>
                <c:pt idx="3">
                  <c:v>98.865199449793678</c:v>
                </c:pt>
                <c:pt idx="4">
                  <c:v>97.501146263182036</c:v>
                </c:pt>
                <c:pt idx="5">
                  <c:v>93.065107748739123</c:v>
                </c:pt>
                <c:pt idx="6">
                  <c:v>86.978450252177893</c:v>
                </c:pt>
                <c:pt idx="7">
                  <c:v>72.512608895002302</c:v>
                </c:pt>
                <c:pt idx="8">
                  <c:v>53.988995873452552</c:v>
                </c:pt>
                <c:pt idx="9">
                  <c:v>37.310866574965615</c:v>
                </c:pt>
                <c:pt idx="10">
                  <c:v>24.358092618065108</c:v>
                </c:pt>
                <c:pt idx="11">
                  <c:v>14.339752407152684</c:v>
                </c:pt>
                <c:pt idx="12">
                  <c:v>3.5648784961027054</c:v>
                </c:pt>
                <c:pt idx="13">
                  <c:v>1.1462631820265934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68-4BF0-B5F3-E5D308028884}"/>
            </c:ext>
          </c:extLst>
        </c:ser>
        <c:ser>
          <c:idx val="4"/>
          <c:order val="6"/>
          <c:tx>
            <c:v>Nankai 2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'Nankai 2'!$B$3:$B$12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xVal>
          <c:yVal>
            <c:numRef>
              <c:f>'Nankai 2'!$D$3:$D$12</c:f>
              <c:numCache>
                <c:formatCode>0</c:formatCode>
                <c:ptCount val="10"/>
                <c:pt idx="0">
                  <c:v>100</c:v>
                </c:pt>
                <c:pt idx="1">
                  <c:v>99.116093564729994</c:v>
                </c:pt>
                <c:pt idx="2">
                  <c:v>95.893068880025865</c:v>
                </c:pt>
                <c:pt idx="3">
                  <c:v>88.714023930149835</c:v>
                </c:pt>
                <c:pt idx="4">
                  <c:v>75.466206747871084</c:v>
                </c:pt>
                <c:pt idx="5">
                  <c:v>53.896733857928211</c:v>
                </c:pt>
                <c:pt idx="6">
                  <c:v>31.109194782796163</c:v>
                </c:pt>
                <c:pt idx="7">
                  <c:v>11.329093456936508</c:v>
                </c:pt>
                <c:pt idx="8">
                  <c:v>4.4949876037512126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68-4BF0-B5F3-E5D308028884}"/>
            </c:ext>
          </c:extLst>
        </c:ser>
        <c:ser>
          <c:idx val="0"/>
          <c:order val="7"/>
          <c:tx>
            <c:v>Antarctic 1</c:v>
          </c:tx>
          <c:spPr>
            <a:ln>
              <a:solidFill>
                <a:srgbClr val="1306BA"/>
              </a:solidFill>
            </a:ln>
          </c:spPr>
          <c:marker>
            <c:symbol val="circle"/>
            <c:size val="5"/>
            <c:spPr>
              <a:solidFill>
                <a:srgbClr val="1306BA"/>
              </a:solidFill>
              <a:ln>
                <a:noFill/>
              </a:ln>
            </c:spPr>
          </c:marker>
          <c:xVal>
            <c:numRef>
              <c:f>'Antarctic 1'!$B$4:$B$19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'Antarctic 1'!$D$4:$D$19</c:f>
              <c:numCache>
                <c:formatCode>0</c:formatCode>
                <c:ptCount val="16"/>
                <c:pt idx="0">
                  <c:v>100</c:v>
                </c:pt>
                <c:pt idx="1">
                  <c:v>99.328859060402678</c:v>
                </c:pt>
                <c:pt idx="2">
                  <c:v>97.94183445190157</c:v>
                </c:pt>
                <c:pt idx="3">
                  <c:v>92.3042505592841</c:v>
                </c:pt>
                <c:pt idx="4">
                  <c:v>81.029082774049215</c:v>
                </c:pt>
                <c:pt idx="5">
                  <c:v>64.463087248322154</c:v>
                </c:pt>
                <c:pt idx="6">
                  <c:v>48.333333333333336</c:v>
                </c:pt>
                <c:pt idx="7">
                  <c:v>34.149888143176732</c:v>
                </c:pt>
                <c:pt idx="8">
                  <c:v>25.469798657718119</c:v>
                </c:pt>
                <c:pt idx="9">
                  <c:v>17.908277404921702</c:v>
                </c:pt>
                <c:pt idx="10">
                  <c:v>12.919463087248323</c:v>
                </c:pt>
                <c:pt idx="11">
                  <c:v>8.8143176733780741</c:v>
                </c:pt>
                <c:pt idx="12">
                  <c:v>6.5436241610738239</c:v>
                </c:pt>
                <c:pt idx="13">
                  <c:v>4.2729306487695746</c:v>
                </c:pt>
                <c:pt idx="14">
                  <c:v>2.5727069351230423</c:v>
                </c:pt>
                <c:pt idx="15">
                  <c:v>0.41387024608501116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68-4BF0-B5F3-E5D308028884}"/>
            </c:ext>
          </c:extLst>
        </c:ser>
        <c:ser>
          <c:idx val="5"/>
          <c:order val="8"/>
          <c:tx>
            <c:v>Antarctic 2</c:v>
          </c:tx>
          <c:spPr>
            <a:ln>
              <a:solidFill>
                <a:srgbClr val="1306BA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1306BA"/>
              </a:solidFill>
              <a:ln>
                <a:noFill/>
              </a:ln>
            </c:spPr>
          </c:marker>
          <c:xVal>
            <c:numRef>
              <c:f>'Antarctic 2'!$B$3:$B$22</c:f>
              <c:numCache>
                <c:formatCode>General</c:formatCode>
                <c:ptCount val="20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</c:numCache>
            </c:numRef>
          </c:xVal>
          <c:yVal>
            <c:numRef>
              <c:f>'Antarctic 2'!$D$3:$D$22</c:f>
              <c:numCache>
                <c:formatCode>0</c:formatCode>
                <c:ptCount val="20"/>
                <c:pt idx="0">
                  <c:v>100</c:v>
                </c:pt>
                <c:pt idx="1">
                  <c:v>100.27542372881355</c:v>
                </c:pt>
                <c:pt idx="2">
                  <c:v>99.915254237288124</c:v>
                </c:pt>
                <c:pt idx="3">
                  <c:v>100.20127118644066</c:v>
                </c:pt>
                <c:pt idx="4">
                  <c:v>99.459745762711862</c:v>
                </c:pt>
                <c:pt idx="5">
                  <c:v>99.237288135593232</c:v>
                </c:pt>
                <c:pt idx="6">
                  <c:v>98.358050847457605</c:v>
                </c:pt>
                <c:pt idx="7">
                  <c:v>96.53601694915254</c:v>
                </c:pt>
                <c:pt idx="8">
                  <c:v>92.733050847457633</c:v>
                </c:pt>
                <c:pt idx="9">
                  <c:v>84.766949152542352</c:v>
                </c:pt>
                <c:pt idx="10">
                  <c:v>68.654661016949149</c:v>
                </c:pt>
                <c:pt idx="11">
                  <c:v>46.641949152542374</c:v>
                </c:pt>
                <c:pt idx="12">
                  <c:v>28.845338983050844</c:v>
                </c:pt>
                <c:pt idx="13">
                  <c:v>17.743644067796609</c:v>
                </c:pt>
                <c:pt idx="14">
                  <c:v>11.377118644067796</c:v>
                </c:pt>
                <c:pt idx="15">
                  <c:v>7.0974576271186436</c:v>
                </c:pt>
                <c:pt idx="16">
                  <c:v>3.8029661016949148</c:v>
                </c:pt>
                <c:pt idx="17">
                  <c:v>2.5211864406779658</c:v>
                </c:pt>
                <c:pt idx="18">
                  <c:v>2.1186440677966101E-2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68-4BF0-B5F3-E5D308028884}"/>
            </c:ext>
          </c:extLst>
        </c:ser>
        <c:ser>
          <c:idx val="9"/>
          <c:order val="9"/>
          <c:tx>
            <c:strRef>
              <c:f>SGeorgia!$A$1</c:f>
              <c:strCache>
                <c:ptCount val="1"/>
                <c:pt idx="0">
                  <c:v>S Georgia</c:v>
                </c:pt>
              </c:strCache>
            </c:strRef>
          </c:tx>
          <c:spPr>
            <a:ln>
              <a:solidFill>
                <a:srgbClr val="47E2F7"/>
              </a:solidFill>
            </a:ln>
          </c:spPr>
          <c:marker>
            <c:symbol val="circle"/>
            <c:size val="5"/>
            <c:spPr>
              <a:solidFill>
                <a:srgbClr val="47E2F7"/>
              </a:solidFill>
              <a:ln>
                <a:noFill/>
              </a:ln>
            </c:spPr>
          </c:marker>
          <c:xVal>
            <c:numRef>
              <c:f>SGeorgia!$B$3:$B$24</c:f>
              <c:numCache>
                <c:formatCode>General</c:formatCode>
                <c:ptCount val="22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</c:numCache>
            </c:numRef>
          </c:xVal>
          <c:yVal>
            <c:numRef>
              <c:f>SGeorgia!$D$3:$D$24</c:f>
              <c:numCache>
                <c:formatCode>0</c:formatCode>
                <c:ptCount val="22"/>
                <c:pt idx="0">
                  <c:v>100</c:v>
                </c:pt>
                <c:pt idx="1">
                  <c:v>99.978293900586067</c:v>
                </c:pt>
                <c:pt idx="2">
                  <c:v>99.782939005860655</c:v>
                </c:pt>
                <c:pt idx="3">
                  <c:v>100.0325591491209</c:v>
                </c:pt>
                <c:pt idx="4">
                  <c:v>99.706967657911889</c:v>
                </c:pt>
                <c:pt idx="5">
                  <c:v>98.936401128717165</c:v>
                </c:pt>
                <c:pt idx="6">
                  <c:v>97.568916865639252</c:v>
                </c:pt>
                <c:pt idx="7">
                  <c:v>95.322335576296936</c:v>
                </c:pt>
                <c:pt idx="8">
                  <c:v>90.688083351421753</c:v>
                </c:pt>
                <c:pt idx="9">
                  <c:v>84.849142609073155</c:v>
                </c:pt>
                <c:pt idx="10">
                  <c:v>75.710874755806387</c:v>
                </c:pt>
                <c:pt idx="11">
                  <c:v>63.989581072281311</c:v>
                </c:pt>
                <c:pt idx="12">
                  <c:v>51.237247666594307</c:v>
                </c:pt>
                <c:pt idx="13">
                  <c:v>39.190362491860213</c:v>
                </c:pt>
                <c:pt idx="14">
                  <c:v>28.576079878445842</c:v>
                </c:pt>
                <c:pt idx="15">
                  <c:v>21.575862817451704</c:v>
                </c:pt>
                <c:pt idx="16">
                  <c:v>13.783373127848925</c:v>
                </c:pt>
                <c:pt idx="17">
                  <c:v>10.364662470154114</c:v>
                </c:pt>
                <c:pt idx="18">
                  <c:v>6.5226828738875628</c:v>
                </c:pt>
                <c:pt idx="19">
                  <c:v>3.3752984588669412</c:v>
                </c:pt>
                <c:pt idx="20">
                  <c:v>1.6496635554590842</c:v>
                </c:pt>
                <c:pt idx="21">
                  <c:v>0.58606468417625357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868-4BF0-B5F3-E5D308028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95152"/>
        <c:axId val="282988432"/>
      </c:scatterChart>
      <c:valAx>
        <c:axId val="282995152"/>
        <c:scaling>
          <c:orientation val="minMax"/>
          <c:max val="30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Temp. </a:t>
                </a:r>
                <a:r>
                  <a:rPr lang="en-US">
                    <a:latin typeface="Times New Roman"/>
                    <a:cs typeface="Times New Roman"/>
                  </a:rPr>
                  <a:t>°</a:t>
                </a:r>
                <a:r>
                  <a:rPr lang="en-US"/>
                  <a:t>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2988432"/>
        <c:crossesAt val="-5"/>
        <c:crossBetween val="midCat"/>
      </c:valAx>
      <c:valAx>
        <c:axId val="282988432"/>
        <c:scaling>
          <c:orientation val="minMax"/>
          <c:max val="101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Wt % Ikaite to</a:t>
                </a:r>
                <a:r>
                  <a:rPr lang="en-US" baseline="0"/>
                  <a:t> Calcite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82995152"/>
        <c:crossesAt val="-7"/>
        <c:crossBetween val="midCat"/>
        <c:majorUnit val="20"/>
      </c:valAx>
    </c:plotArea>
    <c:legend>
      <c:legendPos val="r"/>
      <c:layout>
        <c:manualLayout>
          <c:xMode val="edge"/>
          <c:yMode val="edge"/>
          <c:x val="0.83061348375347632"/>
          <c:y val="0.11082843792524832"/>
          <c:w val="0.1345258938531235"/>
          <c:h val="0.41561079667443318"/>
        </c:manualLayout>
      </c:layout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'Antarctic 1'!$I$5:$I$34</c:f>
                <c:numCache>
                  <c:formatCode>General</c:formatCode>
                  <c:ptCount val="30"/>
                  <c:pt idx="0">
                    <c:v>3.6518180134551431E-3</c:v>
                  </c:pt>
                  <c:pt idx="1">
                    <c:v>3.290391054951537E-3</c:v>
                  </c:pt>
                  <c:pt idx="2">
                    <c:v>2.7481344780550432E-3</c:v>
                  </c:pt>
                  <c:pt idx="3">
                    <c:v>2.0855111718226585E-3</c:v>
                  </c:pt>
                  <c:pt idx="4">
                    <c:v>1.8243883838184366E-3</c:v>
                  </c:pt>
                  <c:pt idx="5">
                    <c:v>1.6237974126291747E-3</c:v>
                  </c:pt>
                  <c:pt idx="6">
                    <c:v>1.4032468325210871E-3</c:v>
                  </c:pt>
                  <c:pt idx="7">
                    <c:v>1.3230504250600185E-3</c:v>
                  </c:pt>
                  <c:pt idx="8">
                    <c:v>1.2829682754019697E-3</c:v>
                  </c:pt>
                  <c:pt idx="9">
                    <c:v>1.1827615115772305E-3</c:v>
                  </c:pt>
                  <c:pt idx="10">
                    <c:v>1.1627156386456207E-3</c:v>
                  </c:pt>
                  <c:pt idx="11">
                    <c:v>1.1025738483916856E-3</c:v>
                  </c:pt>
                  <c:pt idx="12">
                    <c:v>1.1226415756274513E-3</c:v>
                  </c:pt>
                  <c:pt idx="13">
                    <c:v>9.8228380985791969E-4</c:v>
                  </c:pt>
                  <c:pt idx="14">
                    <c:v>1.002330217289154E-3</c:v>
                  </c:pt>
                  <c:pt idx="15">
                    <c:v>1.0223825603185663E-3</c:v>
                  </c:pt>
                  <c:pt idx="16">
                    <c:v>1.0424556084312204E-3</c:v>
                  </c:pt>
                  <c:pt idx="17">
                    <c:v>1.022391373422435E-3</c:v>
                  </c:pt>
                  <c:pt idx="18">
                    <c:v>1.0023627695203133E-3</c:v>
                  </c:pt>
                  <c:pt idx="19">
                    <c:v>9.6225224761075766E-4</c:v>
                  </c:pt>
                  <c:pt idx="20">
                    <c:v>9.6229121538382882E-4</c:v>
                  </c:pt>
                  <c:pt idx="21">
                    <c:v>1.022449789696112E-3</c:v>
                  </c:pt>
                  <c:pt idx="22">
                    <c:v>1.002403362301454E-3</c:v>
                  </c:pt>
                  <c:pt idx="23">
                    <c:v>1.0425103649588207E-3</c:v>
                  </c:pt>
                  <c:pt idx="24">
                    <c:v>9.4225689371181857E-4</c:v>
                  </c:pt>
                  <c:pt idx="25">
                    <c:v>1.0625473510193339E-3</c:v>
                  </c:pt>
                  <c:pt idx="26">
                    <c:v>1.0224518395111476E-3</c:v>
                  </c:pt>
                  <c:pt idx="27">
                    <c:v>1.0625737661764327E-3</c:v>
                  </c:pt>
                  <c:pt idx="28">
                    <c:v>1.0024246647791679E-3</c:v>
                  </c:pt>
                  <c:pt idx="29">
                    <c:v>1.0024331056339949E-3</c:v>
                  </c:pt>
                </c:numCache>
              </c:numRef>
            </c:plus>
            <c:minus>
              <c:numRef>
                <c:f>'Antarctic 1'!$I$5:$I$34</c:f>
                <c:numCache>
                  <c:formatCode>General</c:formatCode>
                  <c:ptCount val="30"/>
                  <c:pt idx="0">
                    <c:v>3.6518180134551431E-3</c:v>
                  </c:pt>
                  <c:pt idx="1">
                    <c:v>3.290391054951537E-3</c:v>
                  </c:pt>
                  <c:pt idx="2">
                    <c:v>2.7481344780550432E-3</c:v>
                  </c:pt>
                  <c:pt idx="3">
                    <c:v>2.0855111718226585E-3</c:v>
                  </c:pt>
                  <c:pt idx="4">
                    <c:v>1.8243883838184366E-3</c:v>
                  </c:pt>
                  <c:pt idx="5">
                    <c:v>1.6237974126291747E-3</c:v>
                  </c:pt>
                  <c:pt idx="6">
                    <c:v>1.4032468325210871E-3</c:v>
                  </c:pt>
                  <c:pt idx="7">
                    <c:v>1.3230504250600185E-3</c:v>
                  </c:pt>
                  <c:pt idx="8">
                    <c:v>1.2829682754019697E-3</c:v>
                  </c:pt>
                  <c:pt idx="9">
                    <c:v>1.1827615115772305E-3</c:v>
                  </c:pt>
                  <c:pt idx="10">
                    <c:v>1.1627156386456207E-3</c:v>
                  </c:pt>
                  <c:pt idx="11">
                    <c:v>1.1025738483916856E-3</c:v>
                  </c:pt>
                  <c:pt idx="12">
                    <c:v>1.1226415756274513E-3</c:v>
                  </c:pt>
                  <c:pt idx="13">
                    <c:v>9.8228380985791969E-4</c:v>
                  </c:pt>
                  <c:pt idx="14">
                    <c:v>1.002330217289154E-3</c:v>
                  </c:pt>
                  <c:pt idx="15">
                    <c:v>1.0223825603185663E-3</c:v>
                  </c:pt>
                  <c:pt idx="16">
                    <c:v>1.0424556084312204E-3</c:v>
                  </c:pt>
                  <c:pt idx="17">
                    <c:v>1.022391373422435E-3</c:v>
                  </c:pt>
                  <c:pt idx="18">
                    <c:v>1.0023627695203133E-3</c:v>
                  </c:pt>
                  <c:pt idx="19">
                    <c:v>9.6225224761075766E-4</c:v>
                  </c:pt>
                  <c:pt idx="20">
                    <c:v>9.6229121538382882E-4</c:v>
                  </c:pt>
                  <c:pt idx="21">
                    <c:v>1.022449789696112E-3</c:v>
                  </c:pt>
                  <c:pt idx="22">
                    <c:v>1.002403362301454E-3</c:v>
                  </c:pt>
                  <c:pt idx="23">
                    <c:v>1.0425103649588207E-3</c:v>
                  </c:pt>
                  <c:pt idx="24">
                    <c:v>9.4225689371181857E-4</c:v>
                  </c:pt>
                  <c:pt idx="25">
                    <c:v>1.0625473510193339E-3</c:v>
                  </c:pt>
                  <c:pt idx="26">
                    <c:v>1.0224518395111476E-3</c:v>
                  </c:pt>
                  <c:pt idx="27">
                    <c:v>1.0625737661764327E-3</c:v>
                  </c:pt>
                  <c:pt idx="28">
                    <c:v>1.0024246647791679E-3</c:v>
                  </c:pt>
                  <c:pt idx="29">
                    <c:v>1.0024331056339949E-3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'Antarctic 1'!$B$6:$B$34</c:f>
              <c:numCache>
                <c:formatCode>General</c:formatCode>
                <c:ptCount val="2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</c:numCache>
            </c:numRef>
          </c:xVal>
          <c:yVal>
            <c:numRef>
              <c:f>'Antarctic 1'!$G$6:$G$34</c:f>
              <c:numCache>
                <c:formatCode>0.0000</c:formatCode>
                <c:ptCount val="29"/>
                <c:pt idx="0">
                  <c:v>7.8453892486782945E-3</c:v>
                </c:pt>
                <c:pt idx="1">
                  <c:v>2.7709674047139556E-2</c:v>
                </c:pt>
                <c:pt idx="2">
                  <c:v>5.9552724527098463E-2</c:v>
                </c:pt>
                <c:pt idx="3">
                  <c:v>8.3349736416988035E-2</c:v>
                </c:pt>
                <c:pt idx="4">
                  <c:v>9.0051424419694631E-2</c:v>
                </c:pt>
                <c:pt idx="5">
                  <c:v>9.2539476253046871E-2</c:v>
                </c:pt>
                <c:pt idx="6">
                  <c:v>9.336213855277152E-2</c:v>
                </c:pt>
                <c:pt idx="7">
                  <c:v>9.2559541187189537E-2</c:v>
                </c:pt>
                <c:pt idx="8">
                  <c:v>9.0432658168351859E-2</c:v>
                </c:pt>
                <c:pt idx="9">
                  <c:v>9.0352398431799014E-2</c:v>
                </c:pt>
                <c:pt idx="10">
                  <c:v>9.0472788036637206E-2</c:v>
                </c:pt>
                <c:pt idx="11">
                  <c:v>8.8606749161636383E-2</c:v>
                </c:pt>
                <c:pt idx="12">
                  <c:v>9.1415839941200033E-2</c:v>
                </c:pt>
                <c:pt idx="13">
                  <c:v>9.14359048753427E-2</c:v>
                </c:pt>
                <c:pt idx="14">
                  <c:v>9.08740867194371E-2</c:v>
                </c:pt>
                <c:pt idx="15">
                  <c:v>8.8345905017817347E-2</c:v>
                </c:pt>
                <c:pt idx="16">
                  <c:v>9.0011294551427118E-2</c:v>
                </c:pt>
                <c:pt idx="17">
                  <c:v>8.8185385544693823E-2</c:v>
                </c:pt>
                <c:pt idx="18">
                  <c:v>8.9850775078303594E-2</c:v>
                </c:pt>
                <c:pt idx="19">
                  <c:v>8.5797658382054928E-2</c:v>
                </c:pt>
                <c:pt idx="20">
                  <c:v>8.4292788321550863E-2</c:v>
                </c:pt>
                <c:pt idx="21">
                  <c:v>8.4132268848445158E-2</c:v>
                </c:pt>
                <c:pt idx="22">
                  <c:v>8.3088892273168985E-2</c:v>
                </c:pt>
                <c:pt idx="23">
                  <c:v>8.4373048058121528E-2</c:v>
                </c:pt>
                <c:pt idx="24">
                  <c:v>8.4152333782570005E-2</c:v>
                </c:pt>
                <c:pt idx="25">
                  <c:v>8.4092138980159825E-2</c:v>
                </c:pt>
                <c:pt idx="26">
                  <c:v>8.1664281949235584E-2</c:v>
                </c:pt>
                <c:pt idx="27">
                  <c:v>8.200538582960748E-2</c:v>
                </c:pt>
                <c:pt idx="28">
                  <c:v>8.1162658595740178E-2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D4-42BB-8FFF-1F8637697F37}"/>
            </c:ext>
          </c:extLst>
        </c:ser>
        <c:ser>
          <c:idx val="1"/>
          <c:order val="1"/>
          <c:tx>
            <c:v>c</c:v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'Antarctic 1'!$M$5:$M$34</c:f>
                <c:numCache>
                  <c:formatCode>General</c:formatCode>
                  <c:ptCount val="30"/>
                  <c:pt idx="0">
                    <c:v>1.365696019571999E-2</c:v>
                  </c:pt>
                  <c:pt idx="1">
                    <c:v>1.2367402933512725E-2</c:v>
                  </c:pt>
                  <c:pt idx="2">
                    <c:v>1.0694125689157412E-2</c:v>
                  </c:pt>
                  <c:pt idx="3">
                    <c:v>8.3120786360207678E-3</c:v>
                  </c:pt>
                  <c:pt idx="4">
                    <c:v>7.2229758460988641E-3</c:v>
                  </c:pt>
                  <c:pt idx="5">
                    <c:v>6.394905102835061E-3</c:v>
                  </c:pt>
                  <c:pt idx="6">
                    <c:v>5.5494794165936705E-3</c:v>
                  </c:pt>
                  <c:pt idx="7">
                    <c:v>5.1620417705380926E-3</c:v>
                  </c:pt>
                  <c:pt idx="8">
                    <c:v>5.0210953460839832E-3</c:v>
                  </c:pt>
                  <c:pt idx="9">
                    <c:v>4.6221560469209841E-3</c:v>
                  </c:pt>
                  <c:pt idx="10">
                    <c:v>4.5635600085264672E-3</c:v>
                  </c:pt>
                  <c:pt idx="11">
                    <c:v>4.3228544682009182E-3</c:v>
                  </c:pt>
                  <c:pt idx="12">
                    <c:v>4.3931182769967238E-3</c:v>
                  </c:pt>
                  <c:pt idx="13">
                    <c:v>3.8534269018113388E-3</c:v>
                  </c:pt>
                  <c:pt idx="14">
                    <c:v>3.9295565407468621E-3</c:v>
                  </c:pt>
                  <c:pt idx="15">
                    <c:v>4.0292657240921879E-3</c:v>
                  </c:pt>
                  <c:pt idx="16">
                    <c:v>4.1053549017732258E-3</c:v>
                  </c:pt>
                  <c:pt idx="17">
                    <c:v>3.999724124599968E-3</c:v>
                  </c:pt>
                  <c:pt idx="18">
                    <c:v>3.9702904980040343E-3</c:v>
                  </c:pt>
                  <c:pt idx="19">
                    <c:v>3.7883881446439433E-3</c:v>
                  </c:pt>
                  <c:pt idx="20">
                    <c:v>3.8293532298629973E-3</c:v>
                  </c:pt>
                  <c:pt idx="21">
                    <c:v>3.9701177389141499E-3</c:v>
                  </c:pt>
                  <c:pt idx="22">
                    <c:v>3.9581793430536446E-3</c:v>
                  </c:pt>
                  <c:pt idx="23">
                    <c:v>4.0579048954928225E-3</c:v>
                  </c:pt>
                  <c:pt idx="24">
                    <c:v>3.7292459546769954E-3</c:v>
                  </c:pt>
                  <c:pt idx="25">
                    <c:v>4.1925173474933698E-3</c:v>
                  </c:pt>
                  <c:pt idx="26">
                    <c:v>4.0105804271479244E-3</c:v>
                  </c:pt>
                  <c:pt idx="27">
                    <c:v>4.2157129295329219E-3</c:v>
                  </c:pt>
                  <c:pt idx="28">
                    <c:v>3.9107782044063505E-3</c:v>
                  </c:pt>
                  <c:pt idx="29">
                    <c:v>3.9458595240003539E-3</c:v>
                  </c:pt>
                </c:numCache>
              </c:numRef>
            </c:plus>
            <c:minus>
              <c:numRef>
                <c:f>'Antarctic 1'!$M$5:$M$34</c:f>
                <c:numCache>
                  <c:formatCode>General</c:formatCode>
                  <c:ptCount val="30"/>
                  <c:pt idx="0">
                    <c:v>1.365696019571999E-2</c:v>
                  </c:pt>
                  <c:pt idx="1">
                    <c:v>1.2367402933512725E-2</c:v>
                  </c:pt>
                  <c:pt idx="2">
                    <c:v>1.0694125689157412E-2</c:v>
                  </c:pt>
                  <c:pt idx="3">
                    <c:v>8.3120786360207678E-3</c:v>
                  </c:pt>
                  <c:pt idx="4">
                    <c:v>7.2229758460988641E-3</c:v>
                  </c:pt>
                  <c:pt idx="5">
                    <c:v>6.394905102835061E-3</c:v>
                  </c:pt>
                  <c:pt idx="6">
                    <c:v>5.5494794165936705E-3</c:v>
                  </c:pt>
                  <c:pt idx="7">
                    <c:v>5.1620417705380926E-3</c:v>
                  </c:pt>
                  <c:pt idx="8">
                    <c:v>5.0210953460839832E-3</c:v>
                  </c:pt>
                  <c:pt idx="9">
                    <c:v>4.6221560469209841E-3</c:v>
                  </c:pt>
                  <c:pt idx="10">
                    <c:v>4.5635600085264672E-3</c:v>
                  </c:pt>
                  <c:pt idx="11">
                    <c:v>4.3228544682009182E-3</c:v>
                  </c:pt>
                  <c:pt idx="12">
                    <c:v>4.3931182769967238E-3</c:v>
                  </c:pt>
                  <c:pt idx="13">
                    <c:v>3.8534269018113388E-3</c:v>
                  </c:pt>
                  <c:pt idx="14">
                    <c:v>3.9295565407468621E-3</c:v>
                  </c:pt>
                  <c:pt idx="15">
                    <c:v>4.0292657240921879E-3</c:v>
                  </c:pt>
                  <c:pt idx="16">
                    <c:v>4.1053549017732258E-3</c:v>
                  </c:pt>
                  <c:pt idx="17">
                    <c:v>3.999724124599968E-3</c:v>
                  </c:pt>
                  <c:pt idx="18">
                    <c:v>3.9702904980040343E-3</c:v>
                  </c:pt>
                  <c:pt idx="19">
                    <c:v>3.7883881446439433E-3</c:v>
                  </c:pt>
                  <c:pt idx="20">
                    <c:v>3.8293532298629973E-3</c:v>
                  </c:pt>
                  <c:pt idx="21">
                    <c:v>3.9701177389141499E-3</c:v>
                  </c:pt>
                  <c:pt idx="22">
                    <c:v>3.9581793430536446E-3</c:v>
                  </c:pt>
                  <c:pt idx="23">
                    <c:v>4.0579048954928225E-3</c:v>
                  </c:pt>
                  <c:pt idx="24">
                    <c:v>3.7292459546769954E-3</c:v>
                  </c:pt>
                  <c:pt idx="25">
                    <c:v>4.1925173474933698E-3</c:v>
                  </c:pt>
                  <c:pt idx="26">
                    <c:v>4.0105804271479244E-3</c:v>
                  </c:pt>
                  <c:pt idx="27">
                    <c:v>4.2157129295329219E-3</c:v>
                  </c:pt>
                  <c:pt idx="28">
                    <c:v>3.9107782044063505E-3</c:v>
                  </c:pt>
                  <c:pt idx="29">
                    <c:v>3.9458595240003539E-3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'Antarctic 1'!$B$6:$B$34</c:f>
              <c:numCache>
                <c:formatCode>General</c:formatCode>
                <c:ptCount val="29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</c:numCache>
            </c:numRef>
          </c:xVal>
          <c:yVal>
            <c:numRef>
              <c:f>'Antarctic 1'!$K$6:$K$34</c:f>
              <c:numCache>
                <c:formatCode>0.0000</c:formatCode>
                <c:ptCount val="29"/>
                <c:pt idx="0">
                  <c:v>2.1073089183232301E-2</c:v>
                </c:pt>
                <c:pt idx="1">
                  <c:v>6.5087991018839761E-2</c:v>
                </c:pt>
                <c:pt idx="2">
                  <c:v>0.1086327737427154</c:v>
                </c:pt>
                <c:pt idx="3">
                  <c:v>0.15204239722195537</c:v>
                </c:pt>
                <c:pt idx="4">
                  <c:v>0.163689598215045</c:v>
                </c:pt>
                <c:pt idx="5">
                  <c:v>0.17441419045135806</c:v>
                </c:pt>
                <c:pt idx="6">
                  <c:v>0.17955024174699222</c:v>
                </c:pt>
                <c:pt idx="7">
                  <c:v>0.18281169308460171</c:v>
                </c:pt>
                <c:pt idx="8">
                  <c:v>0.18426906233097665</c:v>
                </c:pt>
                <c:pt idx="9">
                  <c:v>0.18293509935143212</c:v>
                </c:pt>
                <c:pt idx="10">
                  <c:v>0.18778907918003135</c:v>
                </c:pt>
                <c:pt idx="11">
                  <c:v>0.19056865842812459</c:v>
                </c:pt>
                <c:pt idx="12">
                  <c:v>0.19271945336430241</c:v>
                </c:pt>
                <c:pt idx="13">
                  <c:v>0.19572233919046672</c:v>
                </c:pt>
                <c:pt idx="14">
                  <c:v>0.19562243887922603</c:v>
                </c:pt>
                <c:pt idx="15">
                  <c:v>0.1994304036842183</c:v>
                </c:pt>
                <c:pt idx="16">
                  <c:v>0.20104643813079778</c:v>
                </c:pt>
                <c:pt idx="17">
                  <c:v>0.20382601737889106</c:v>
                </c:pt>
                <c:pt idx="18">
                  <c:v>0.20651744929352805</c:v>
                </c:pt>
                <c:pt idx="19">
                  <c:v>0.20875639156314121</c:v>
                </c:pt>
                <c:pt idx="20">
                  <c:v>0.20818637214016872</c:v>
                </c:pt>
                <c:pt idx="21">
                  <c:v>0.2134987181026945</c:v>
                </c:pt>
                <c:pt idx="22">
                  <c:v>0.21255847987925172</c:v>
                </c:pt>
                <c:pt idx="23">
                  <c:v>0.21990996748890929</c:v>
                </c:pt>
                <c:pt idx="24">
                  <c:v>0.21877580513186695</c:v>
                </c:pt>
                <c:pt idx="25">
                  <c:v>0.22285996491499152</c:v>
                </c:pt>
                <c:pt idx="26">
                  <c:v>0.22493436549549747</c:v>
                </c:pt>
                <c:pt idx="27">
                  <c:v>0.22603914540806827</c:v>
                </c:pt>
                <c:pt idx="28">
                  <c:v>0.22853077670022398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D4-42BB-8FFF-1F8637697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090096"/>
        <c:axId val="290090656"/>
      </c:scatterChart>
      <c:valAx>
        <c:axId val="290090096"/>
        <c:scaling>
          <c:orientation val="minMax"/>
          <c:max val="3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90090656"/>
        <c:crossesAt val="-0.2"/>
        <c:crossBetween val="midCat"/>
        <c:majorUnit val="2"/>
      </c:valAx>
      <c:valAx>
        <c:axId val="290090656"/>
        <c:scaling>
          <c:orientation val="minMax"/>
          <c:max val="0.2400000000000000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0090096"/>
        <c:crossesAt val="-6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7510217154937494"/>
          <c:y val="0.14632033192260685"/>
          <c:w val="7.9374871663221297E-2"/>
          <c:h val="0.128452590202996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 baseline="0"/>
              <a:t>Ikaite Unit Cell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583437072532416"/>
          <c:y val="0.10737279667452736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x"/>
            <c:errBarType val="both"/>
            <c:errValType val="cust"/>
            <c:noEndCap val="0"/>
            <c:plus>
              <c:numRef>
                <c:f>'Antarctic 2'!$V$3:$V$19</c:f>
                <c:numCache>
                  <c:formatCode>General</c:formatCode>
                  <c:ptCount val="17"/>
                  <c:pt idx="0">
                    <c:v>3.2901670973760123E-3</c:v>
                  </c:pt>
                  <c:pt idx="1">
                    <c:v>3.1765534055205095E-3</c:v>
                  </c:pt>
                  <c:pt idx="2">
                    <c:v>3.0628837254467328E-3</c:v>
                  </c:pt>
                  <c:pt idx="3">
                    <c:v>3.1988192046669183E-3</c:v>
                  </c:pt>
                  <c:pt idx="4">
                    <c:v>3.0171917544459625E-3</c:v>
                  </c:pt>
                  <c:pt idx="5">
                    <c:v>3.1190072528827564E-3</c:v>
                  </c:pt>
                  <c:pt idx="6">
                    <c:v>3.1076580065462702E-3</c:v>
                  </c:pt>
                  <c:pt idx="7">
                    <c:v>3.1641855029268719E-3</c:v>
                  </c:pt>
                  <c:pt idx="8">
                    <c:v>3.3568124978665525E-3</c:v>
                  </c:pt>
                  <c:pt idx="9">
                    <c:v>3.8440512626347675E-3</c:v>
                  </c:pt>
                  <c:pt idx="10">
                    <c:v>4.7285779261137589E-3</c:v>
                  </c:pt>
                  <c:pt idx="11">
                    <c:v>6.7686414849016212E-3</c:v>
                  </c:pt>
                  <c:pt idx="12">
                    <c:v>1.0304993806800751E-2</c:v>
                  </c:pt>
                  <c:pt idx="13">
                    <c:v>1.8070583199164353E-2</c:v>
                  </c:pt>
                  <c:pt idx="14">
                    <c:v>2.4007066265059558E-2</c:v>
                  </c:pt>
                </c:numCache>
              </c:numRef>
            </c:plus>
            <c:minus>
              <c:numRef>
                <c:f>'Antarctic 2'!$V$3:$V$19</c:f>
                <c:numCache>
                  <c:formatCode>General</c:formatCode>
                  <c:ptCount val="17"/>
                  <c:pt idx="0">
                    <c:v>3.2901670973760123E-3</c:v>
                  </c:pt>
                  <c:pt idx="1">
                    <c:v>3.1765534055205095E-3</c:v>
                  </c:pt>
                  <c:pt idx="2">
                    <c:v>3.0628837254467328E-3</c:v>
                  </c:pt>
                  <c:pt idx="3">
                    <c:v>3.1988192046669183E-3</c:v>
                  </c:pt>
                  <c:pt idx="4">
                    <c:v>3.0171917544459625E-3</c:v>
                  </c:pt>
                  <c:pt idx="5">
                    <c:v>3.1190072528827564E-3</c:v>
                  </c:pt>
                  <c:pt idx="6">
                    <c:v>3.1076580065462702E-3</c:v>
                  </c:pt>
                  <c:pt idx="7">
                    <c:v>3.1641855029268719E-3</c:v>
                  </c:pt>
                  <c:pt idx="8">
                    <c:v>3.3568124978665525E-3</c:v>
                  </c:pt>
                  <c:pt idx="9">
                    <c:v>3.8440512626347675E-3</c:v>
                  </c:pt>
                  <c:pt idx="10">
                    <c:v>4.7285779261137589E-3</c:v>
                  </c:pt>
                  <c:pt idx="11">
                    <c:v>6.7686414849016212E-3</c:v>
                  </c:pt>
                  <c:pt idx="12">
                    <c:v>1.0304993806800751E-2</c:v>
                  </c:pt>
                  <c:pt idx="13">
                    <c:v>1.8070583199164353E-2</c:v>
                  </c:pt>
                  <c:pt idx="14">
                    <c:v>2.4007066265059558E-2</c:v>
                  </c:pt>
                </c:numCache>
              </c:numRef>
            </c:minus>
          </c:errBars>
          <c:errBars>
            <c:errDir val="y"/>
            <c:errBarType val="both"/>
            <c:errValType val="cust"/>
            <c:noEndCap val="0"/>
            <c:plus>
              <c:numRef>
                <c:f>'Antarctic 2'!$V$3:$V$17</c:f>
                <c:numCache>
                  <c:formatCode>General</c:formatCode>
                  <c:ptCount val="15"/>
                  <c:pt idx="0">
                    <c:v>3.2901670973760123E-3</c:v>
                  </c:pt>
                  <c:pt idx="1">
                    <c:v>3.1765534055205095E-3</c:v>
                  </c:pt>
                  <c:pt idx="2">
                    <c:v>3.0628837254467328E-3</c:v>
                  </c:pt>
                  <c:pt idx="3">
                    <c:v>3.1988192046669183E-3</c:v>
                  </c:pt>
                  <c:pt idx="4">
                    <c:v>3.0171917544459625E-3</c:v>
                  </c:pt>
                  <c:pt idx="5">
                    <c:v>3.1190072528827564E-3</c:v>
                  </c:pt>
                  <c:pt idx="6">
                    <c:v>3.1076580065462702E-3</c:v>
                  </c:pt>
                  <c:pt idx="7">
                    <c:v>3.1641855029268719E-3</c:v>
                  </c:pt>
                  <c:pt idx="8">
                    <c:v>3.3568124978665525E-3</c:v>
                  </c:pt>
                  <c:pt idx="9">
                    <c:v>3.8440512626347675E-3</c:v>
                  </c:pt>
                  <c:pt idx="10">
                    <c:v>4.7285779261137589E-3</c:v>
                  </c:pt>
                  <c:pt idx="11">
                    <c:v>6.7686414849016212E-3</c:v>
                  </c:pt>
                  <c:pt idx="12">
                    <c:v>1.0304993806800751E-2</c:v>
                  </c:pt>
                  <c:pt idx="13">
                    <c:v>1.8070583199164353E-2</c:v>
                  </c:pt>
                  <c:pt idx="14">
                    <c:v>2.4007066265059558E-2</c:v>
                  </c:pt>
                </c:numCache>
              </c:numRef>
            </c:plus>
            <c:minus>
              <c:numRef>
                <c:f>'Antarctic 2'!$V$3:$V$17</c:f>
                <c:numCache>
                  <c:formatCode>General</c:formatCode>
                  <c:ptCount val="15"/>
                  <c:pt idx="0">
                    <c:v>3.2901670973760123E-3</c:v>
                  </c:pt>
                  <c:pt idx="1">
                    <c:v>3.1765534055205095E-3</c:v>
                  </c:pt>
                  <c:pt idx="2">
                    <c:v>3.0628837254467328E-3</c:v>
                  </c:pt>
                  <c:pt idx="3">
                    <c:v>3.1988192046669183E-3</c:v>
                  </c:pt>
                  <c:pt idx="4">
                    <c:v>3.0171917544459625E-3</c:v>
                  </c:pt>
                  <c:pt idx="5">
                    <c:v>3.1190072528827564E-3</c:v>
                  </c:pt>
                  <c:pt idx="6">
                    <c:v>3.1076580065462702E-3</c:v>
                  </c:pt>
                  <c:pt idx="7">
                    <c:v>3.1641855029268719E-3</c:v>
                  </c:pt>
                  <c:pt idx="8">
                    <c:v>3.3568124978665525E-3</c:v>
                  </c:pt>
                  <c:pt idx="9">
                    <c:v>3.8440512626347675E-3</c:v>
                  </c:pt>
                  <c:pt idx="10">
                    <c:v>4.7285779261137589E-3</c:v>
                  </c:pt>
                  <c:pt idx="11">
                    <c:v>6.7686414849016212E-3</c:v>
                  </c:pt>
                  <c:pt idx="12">
                    <c:v>1.0304993806800751E-2</c:v>
                  </c:pt>
                  <c:pt idx="13">
                    <c:v>1.8070583199164353E-2</c:v>
                  </c:pt>
                  <c:pt idx="14">
                    <c:v>2.4007066265059558E-2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'Antarctic 2'!$B$3:$B$15</c:f>
              <c:numCache>
                <c:formatCode>General</c:formatCode>
                <c:ptCount val="13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numCache>
            </c:numRef>
          </c:xVal>
          <c:yVal>
            <c:numRef>
              <c:f>'Antarctic 2'!$T$3:$T$15</c:f>
              <c:numCache>
                <c:formatCode>0.0000</c:formatCode>
                <c:ptCount val="13"/>
                <c:pt idx="0">
                  <c:v>0</c:v>
                </c:pt>
                <c:pt idx="1">
                  <c:v>5.0260138763235374E-3</c:v>
                </c:pt>
                <c:pt idx="2">
                  <c:v>1.225303608677929E-2</c:v>
                </c:pt>
                <c:pt idx="3">
                  <c:v>1.827744549611832E-2</c:v>
                </c:pt>
                <c:pt idx="4">
                  <c:v>2.2724843779464852E-2</c:v>
                </c:pt>
                <c:pt idx="5">
                  <c:v>3.1381386866689689E-2</c:v>
                </c:pt>
                <c:pt idx="6">
                  <c:v>3.1619640346157926E-2</c:v>
                </c:pt>
                <c:pt idx="7">
                  <c:v>3.7360414660886153E-2</c:v>
                </c:pt>
                <c:pt idx="8">
                  <c:v>4.2511227978841666E-2</c:v>
                </c:pt>
                <c:pt idx="9">
                  <c:v>5.3085144305587924E-2</c:v>
                </c:pt>
                <c:pt idx="10">
                  <c:v>5.1927913119613762E-2</c:v>
                </c:pt>
                <c:pt idx="11">
                  <c:v>6.7437080092418583E-2</c:v>
                </c:pt>
                <c:pt idx="12">
                  <c:v>7.742103542239212E-2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04-4A2E-BC6A-A5028A0B09FA}"/>
            </c:ext>
          </c:extLst>
        </c:ser>
        <c:ser>
          <c:idx val="1"/>
          <c:order val="1"/>
          <c:tx>
            <c:v>b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'Antarctic 2'!$Z$3:$Z$17</c:f>
                <c:numCache>
                  <c:formatCode>General</c:formatCode>
                  <c:ptCount val="15"/>
                  <c:pt idx="0">
                    <c:v>3.1388433061761249E-3</c:v>
                  </c:pt>
                  <c:pt idx="1">
                    <c:v>3.0426196450044577E-3</c:v>
                  </c:pt>
                  <c:pt idx="2">
                    <c:v>2.9222262120564557E-3</c:v>
                  </c:pt>
                  <c:pt idx="3">
                    <c:v>3.054341301235974E-3</c:v>
                  </c:pt>
                  <c:pt idx="4">
                    <c:v>2.8858963479823437E-3</c:v>
                  </c:pt>
                  <c:pt idx="5">
                    <c:v>2.9820175922203973E-3</c:v>
                  </c:pt>
                  <c:pt idx="6">
                    <c:v>2.9699165489521602E-3</c:v>
                  </c:pt>
                  <c:pt idx="7">
                    <c:v>3.0420343009206785E-3</c:v>
                  </c:pt>
                  <c:pt idx="8">
                    <c:v>3.2102477842376837E-3</c:v>
                  </c:pt>
                  <c:pt idx="9">
                    <c:v>3.7272512928452043E-3</c:v>
                  </c:pt>
                  <c:pt idx="10">
                    <c:v>4.6771869305690245E-3</c:v>
                  </c:pt>
                  <c:pt idx="11">
                    <c:v>7.0936498848544324E-3</c:v>
                  </c:pt>
                  <c:pt idx="12">
                    <c:v>1.1277573547092648E-2</c:v>
                  </c:pt>
                  <c:pt idx="13">
                    <c:v>2.0915465099240877E-2</c:v>
                  </c:pt>
                  <c:pt idx="14">
                    <c:v>2.6534800246312166E-2</c:v>
                  </c:pt>
                </c:numCache>
              </c:numRef>
            </c:plus>
            <c:minus>
              <c:numRef>
                <c:f>'Antarctic 2'!$Z$3:$Z$17</c:f>
                <c:numCache>
                  <c:formatCode>General</c:formatCode>
                  <c:ptCount val="15"/>
                  <c:pt idx="0">
                    <c:v>3.1388433061761249E-3</c:v>
                  </c:pt>
                  <c:pt idx="1">
                    <c:v>3.0426196450044577E-3</c:v>
                  </c:pt>
                  <c:pt idx="2">
                    <c:v>2.9222262120564557E-3</c:v>
                  </c:pt>
                  <c:pt idx="3">
                    <c:v>3.054341301235974E-3</c:v>
                  </c:pt>
                  <c:pt idx="4">
                    <c:v>2.8858963479823437E-3</c:v>
                  </c:pt>
                  <c:pt idx="5">
                    <c:v>2.9820175922203973E-3</c:v>
                  </c:pt>
                  <c:pt idx="6">
                    <c:v>2.9699165489521602E-3</c:v>
                  </c:pt>
                  <c:pt idx="7">
                    <c:v>3.0420343009206785E-3</c:v>
                  </c:pt>
                  <c:pt idx="8">
                    <c:v>3.2102477842376837E-3</c:v>
                  </c:pt>
                  <c:pt idx="9">
                    <c:v>3.7272512928452043E-3</c:v>
                  </c:pt>
                  <c:pt idx="10">
                    <c:v>4.6771869305690245E-3</c:v>
                  </c:pt>
                  <c:pt idx="11">
                    <c:v>7.0936498848544324E-3</c:v>
                  </c:pt>
                  <c:pt idx="12">
                    <c:v>1.1277573547092648E-2</c:v>
                  </c:pt>
                  <c:pt idx="13">
                    <c:v>2.0915465099240877E-2</c:v>
                  </c:pt>
                  <c:pt idx="14">
                    <c:v>2.6534800246312166E-2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xVal>
            <c:numRef>
              <c:f>'Antarctic 2'!$B$3:$B$15</c:f>
              <c:numCache>
                <c:formatCode>General</c:formatCode>
                <c:ptCount val="13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numCache>
            </c:numRef>
          </c:xVal>
          <c:yVal>
            <c:numRef>
              <c:f>'Antarctic 2'!$X$3:$X$15</c:f>
              <c:numCache>
                <c:formatCode>0.0000</c:formatCode>
                <c:ptCount val="13"/>
                <c:pt idx="0">
                  <c:v>0</c:v>
                </c:pt>
                <c:pt idx="1">
                  <c:v>4.5699634342773106E-4</c:v>
                </c:pt>
                <c:pt idx="2">
                  <c:v>4.9668286798878513E-3</c:v>
                </c:pt>
                <c:pt idx="3">
                  <c:v>1.0426732361889476E-2</c:v>
                </c:pt>
                <c:pt idx="4">
                  <c:v>1.373394274196308E-2</c:v>
                </c:pt>
                <c:pt idx="5">
                  <c:v>1.6259448850370492E-2</c:v>
                </c:pt>
                <c:pt idx="6">
                  <c:v>1.8845086056616459E-2</c:v>
                </c:pt>
                <c:pt idx="7">
                  <c:v>1.9698947645654732E-2</c:v>
                </c:pt>
                <c:pt idx="8">
                  <c:v>2.3451128149579809E-2</c:v>
                </c:pt>
                <c:pt idx="9">
                  <c:v>2.3523285466973253E-2</c:v>
                </c:pt>
                <c:pt idx="10">
                  <c:v>2.1647195215000036E-2</c:v>
                </c:pt>
                <c:pt idx="11">
                  <c:v>2.5651926329770126E-2</c:v>
                </c:pt>
                <c:pt idx="12">
                  <c:v>2.6782390968784559E-2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04-4A2E-BC6A-A5028A0B09FA}"/>
            </c:ext>
          </c:extLst>
        </c:ser>
        <c:ser>
          <c:idx val="2"/>
          <c:order val="2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'Antarctic 2'!$AD$3:$AD$15</c:f>
                <c:numCache>
                  <c:formatCode>General</c:formatCode>
                  <c:ptCount val="13"/>
                  <c:pt idx="0">
                    <c:v>3.6869365135802916E-3</c:v>
                  </c:pt>
                  <c:pt idx="1">
                    <c:v>3.5779867040202445E-3</c:v>
                  </c:pt>
                  <c:pt idx="2">
                    <c:v>3.4328590734360111E-3</c:v>
                  </c:pt>
                  <c:pt idx="3">
                    <c:v>3.613736655326417E-3</c:v>
                  </c:pt>
                  <c:pt idx="4">
                    <c:v>3.4235294469270065E-3</c:v>
                  </c:pt>
                  <c:pt idx="5">
                    <c:v>3.5320027524263502E-3</c:v>
                  </c:pt>
                  <c:pt idx="6">
                    <c:v>3.5228480696151004E-3</c:v>
                  </c:pt>
                  <c:pt idx="7">
                    <c:v>3.577012721668384E-3</c:v>
                  </c:pt>
                  <c:pt idx="8">
                    <c:v>3.7762004468775531E-3</c:v>
                  </c:pt>
                  <c:pt idx="9">
                    <c:v>4.3462238106060543E-3</c:v>
                  </c:pt>
                  <c:pt idx="10">
                    <c:v>5.2967396530228085E-3</c:v>
                  </c:pt>
                  <c:pt idx="11">
                    <c:v>7.0982961916192296E-3</c:v>
                  </c:pt>
                  <c:pt idx="12">
                    <c:v>9.4868793200152523E-3</c:v>
                  </c:pt>
                </c:numCache>
              </c:numRef>
            </c:plus>
            <c:minus>
              <c:numRef>
                <c:f>'Antarctic 2'!$AD$3:$AD$15</c:f>
                <c:numCache>
                  <c:formatCode>General</c:formatCode>
                  <c:ptCount val="13"/>
                  <c:pt idx="0">
                    <c:v>3.6869365135802916E-3</c:v>
                  </c:pt>
                  <c:pt idx="1">
                    <c:v>3.5779867040202445E-3</c:v>
                  </c:pt>
                  <c:pt idx="2">
                    <c:v>3.4328590734360111E-3</c:v>
                  </c:pt>
                  <c:pt idx="3">
                    <c:v>3.613736655326417E-3</c:v>
                  </c:pt>
                  <c:pt idx="4">
                    <c:v>3.4235294469270065E-3</c:v>
                  </c:pt>
                  <c:pt idx="5">
                    <c:v>3.5320027524263502E-3</c:v>
                  </c:pt>
                  <c:pt idx="6">
                    <c:v>3.5228480696151004E-3</c:v>
                  </c:pt>
                  <c:pt idx="7">
                    <c:v>3.577012721668384E-3</c:v>
                  </c:pt>
                  <c:pt idx="8">
                    <c:v>3.7762004468775531E-3</c:v>
                  </c:pt>
                  <c:pt idx="9">
                    <c:v>4.3462238106060543E-3</c:v>
                  </c:pt>
                  <c:pt idx="10">
                    <c:v>5.2967396530228085E-3</c:v>
                  </c:pt>
                  <c:pt idx="11">
                    <c:v>7.0982961916192296E-3</c:v>
                  </c:pt>
                  <c:pt idx="12">
                    <c:v>9.4868793200152523E-3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'Antarctic 2'!$B$3:$B$15</c:f>
              <c:numCache>
                <c:formatCode>General</c:formatCode>
                <c:ptCount val="13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</c:numCache>
            </c:numRef>
          </c:xVal>
          <c:yVal>
            <c:numRef>
              <c:f>'Antarctic 2'!$AB$3:$AB$15</c:f>
              <c:numCache>
                <c:formatCode>0.0000</c:formatCode>
                <c:ptCount val="13"/>
                <c:pt idx="0">
                  <c:v>0</c:v>
                </c:pt>
                <c:pt idx="1">
                  <c:v>6.8212854907231833E-3</c:v>
                </c:pt>
                <c:pt idx="2">
                  <c:v>1.2546454720651882E-2</c:v>
                </c:pt>
                <c:pt idx="3">
                  <c:v>2.0183033297917482E-2</c:v>
                </c:pt>
                <c:pt idx="4">
                  <c:v>2.0491032908399431E-2</c:v>
                </c:pt>
                <c:pt idx="5">
                  <c:v>2.6442672440136528E-2</c:v>
                </c:pt>
                <c:pt idx="6">
                  <c:v>2.9232786558525414E-2</c:v>
                </c:pt>
                <c:pt idx="7">
                  <c:v>3.4052074581188335E-2</c:v>
                </c:pt>
                <c:pt idx="8">
                  <c:v>3.5066661533341453E-2</c:v>
                </c:pt>
                <c:pt idx="9">
                  <c:v>4.6154647510289325E-2</c:v>
                </c:pt>
                <c:pt idx="10">
                  <c:v>5.0321701063724765E-2</c:v>
                </c:pt>
                <c:pt idx="11">
                  <c:v>5.3709696778913553E-2</c:v>
                </c:pt>
                <c:pt idx="12">
                  <c:v>7.12113217033295E-2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04-4A2E-BC6A-A5028A0B0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74560"/>
        <c:axId val="291175120"/>
      </c:scatterChart>
      <c:valAx>
        <c:axId val="291174560"/>
        <c:scaling>
          <c:orientation val="minMax"/>
          <c:max val="9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175120"/>
        <c:crossesAt val="-0.2"/>
        <c:crossBetween val="midCat"/>
      </c:valAx>
      <c:valAx>
        <c:axId val="291175120"/>
        <c:scaling>
          <c:orientation val="minMax"/>
          <c:max val="9.0000000000000024E-2"/>
          <c:min val="-1.0000000000000002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1174560"/>
        <c:crossesAt val="-5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5090899733789961"/>
          <c:y val="0.13389180519101779"/>
          <c:w val="8.0767573263986661E-2"/>
          <c:h val="0.183582877013469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stdErr"/>
            <c:noEndCap val="0"/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'Antarctic 2'!$B$6:$B$21</c:f>
              <c:numCache>
                <c:formatCode>General</c:formatCode>
                <c:ptCount val="1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'Antarctic 2'!$G$6:$G$21</c:f>
              <c:numCache>
                <c:formatCode>0.0000</c:formatCode>
                <c:ptCount val="16"/>
                <c:pt idx="0">
                  <c:v>0</c:v>
                </c:pt>
                <c:pt idx="1">
                  <c:v>1.0713189460950713E-2</c:v>
                </c:pt>
                <c:pt idx="2">
                  <c:v>6.8411940190651168E-3</c:v>
                </c:pt>
                <c:pt idx="3">
                  <c:v>1.2739466868356994E-2</c:v>
                </c:pt>
                <c:pt idx="4">
                  <c:v>3.3062427400073979E-2</c:v>
                </c:pt>
                <c:pt idx="5">
                  <c:v>4.9372957422081212E-2</c:v>
                </c:pt>
                <c:pt idx="6">
                  <c:v>6.0387079171267288E-2</c:v>
                </c:pt>
                <c:pt idx="7">
                  <c:v>6.877305893657637E-2</c:v>
                </c:pt>
                <c:pt idx="8">
                  <c:v>7.910506749910394E-2</c:v>
                </c:pt>
                <c:pt idx="9">
                  <c:v>8.1231655669267211E-2</c:v>
                </c:pt>
                <c:pt idx="10">
                  <c:v>7.7239287312091037E-2</c:v>
                </c:pt>
                <c:pt idx="11">
                  <c:v>7.5393569277611719E-2</c:v>
                </c:pt>
                <c:pt idx="12">
                  <c:v>8.0068050821446385E-2</c:v>
                </c:pt>
                <c:pt idx="13">
                  <c:v>7.5473817887817318E-2</c:v>
                </c:pt>
                <c:pt idx="14">
                  <c:v>7.6838044261116498E-2</c:v>
                </c:pt>
                <c:pt idx="15">
                  <c:v>7.8924508126176976E-2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A8-4396-B196-07E1E67EDD66}"/>
            </c:ext>
          </c:extLst>
        </c:ser>
        <c:ser>
          <c:idx val="2"/>
          <c:order val="1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'Antarctic 2'!$M$6:$M$21</c:f>
                <c:numCache>
                  <c:formatCode>General</c:formatCode>
                  <c:ptCount val="16"/>
                  <c:pt idx="0">
                    <c:v>1.9272601163240401E-2</c:v>
                  </c:pt>
                  <c:pt idx="1">
                    <c:v>1.7386641009623449E-2</c:v>
                  </c:pt>
                  <c:pt idx="2">
                    <c:v>1.746533580103142E-2</c:v>
                  </c:pt>
                  <c:pt idx="3">
                    <c:v>1.5405835441605866E-2</c:v>
                  </c:pt>
                  <c:pt idx="4">
                    <c:v>1.2622155311100612E-2</c:v>
                  </c:pt>
                  <c:pt idx="5">
                    <c:v>9.6624295797612132E-3</c:v>
                  </c:pt>
                  <c:pt idx="6">
                    <c:v>7.0362379753099056E-3</c:v>
                  </c:pt>
                  <c:pt idx="7">
                    <c:v>5.5215146905443317E-3</c:v>
                  </c:pt>
                  <c:pt idx="8">
                    <c:v>5.2155023267945752E-3</c:v>
                  </c:pt>
                  <c:pt idx="9">
                    <c:v>4.8278923827003994E-3</c:v>
                  </c:pt>
                  <c:pt idx="10">
                    <c:v>4.7693418959348375E-3</c:v>
                  </c:pt>
                  <c:pt idx="11">
                    <c:v>4.0769813865561451E-3</c:v>
                  </c:pt>
                  <c:pt idx="12">
                    <c:v>4.2467298420521514E-3</c:v>
                  </c:pt>
                  <c:pt idx="13">
                    <c:v>3.6075952374346135E-3</c:v>
                  </c:pt>
                  <c:pt idx="14">
                    <c:v>3.6425756916670538E-3</c:v>
                  </c:pt>
                  <c:pt idx="15">
                    <c:v>3.8299609930496476E-3</c:v>
                  </c:pt>
                </c:numCache>
              </c:numRef>
            </c:plus>
            <c:minus>
              <c:numRef>
                <c:f>'Antarctic 2'!$M$6:$M$21</c:f>
                <c:numCache>
                  <c:formatCode>General</c:formatCode>
                  <c:ptCount val="16"/>
                  <c:pt idx="0">
                    <c:v>1.9272601163240401E-2</c:v>
                  </c:pt>
                  <c:pt idx="1">
                    <c:v>1.7386641009623449E-2</c:v>
                  </c:pt>
                  <c:pt idx="2">
                    <c:v>1.746533580103142E-2</c:v>
                  </c:pt>
                  <c:pt idx="3">
                    <c:v>1.5405835441605866E-2</c:v>
                  </c:pt>
                  <c:pt idx="4">
                    <c:v>1.2622155311100612E-2</c:v>
                  </c:pt>
                  <c:pt idx="5">
                    <c:v>9.6624295797612132E-3</c:v>
                  </c:pt>
                  <c:pt idx="6">
                    <c:v>7.0362379753099056E-3</c:v>
                  </c:pt>
                  <c:pt idx="7">
                    <c:v>5.5215146905443317E-3</c:v>
                  </c:pt>
                  <c:pt idx="8">
                    <c:v>5.2155023267945752E-3</c:v>
                  </c:pt>
                  <c:pt idx="9">
                    <c:v>4.8278923827003994E-3</c:v>
                  </c:pt>
                  <c:pt idx="10">
                    <c:v>4.7693418959348375E-3</c:v>
                  </c:pt>
                  <c:pt idx="11">
                    <c:v>4.0769813865561451E-3</c:v>
                  </c:pt>
                  <c:pt idx="12">
                    <c:v>4.2467298420521514E-3</c:v>
                  </c:pt>
                  <c:pt idx="13">
                    <c:v>3.6075952374346135E-3</c:v>
                  </c:pt>
                  <c:pt idx="14">
                    <c:v>3.6425756916670538E-3</c:v>
                  </c:pt>
                  <c:pt idx="15">
                    <c:v>3.8299609930496476E-3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'Antarctic 2'!$B$6:$B$21</c:f>
              <c:numCache>
                <c:formatCode>General</c:formatCode>
                <c:ptCount val="16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</c:numCache>
            </c:numRef>
          </c:xVal>
          <c:yVal>
            <c:numRef>
              <c:f>'Antarctic 2'!$K$6:$K$21</c:f>
              <c:numCache>
                <c:formatCode>0.0000</c:formatCode>
                <c:ptCount val="16"/>
                <c:pt idx="0">
                  <c:v>0</c:v>
                </c:pt>
                <c:pt idx="1">
                  <c:v>2.3319788667471833E-3</c:v>
                </c:pt>
                <c:pt idx="2">
                  <c:v>2.2597286398961629E-2</c:v>
                </c:pt>
                <c:pt idx="3">
                  <c:v>4.8983304206111161E-2</c:v>
                </c:pt>
                <c:pt idx="4">
                  <c:v>5.5057022463594563E-2</c:v>
                </c:pt>
                <c:pt idx="5">
                  <c:v>6.3938513764677435E-2</c:v>
                </c:pt>
                <c:pt idx="6">
                  <c:v>9.5088347342434862E-2</c:v>
                </c:pt>
                <c:pt idx="7">
                  <c:v>0.10724165785959096</c:v>
                </c:pt>
                <c:pt idx="8">
                  <c:v>0.12435262621939272</c:v>
                </c:pt>
                <c:pt idx="9">
                  <c:v>0.13279944135890659</c:v>
                </c:pt>
                <c:pt idx="10">
                  <c:v>0.13045571448778082</c:v>
                </c:pt>
                <c:pt idx="11">
                  <c:v>0.13368054168638147</c:v>
                </c:pt>
                <c:pt idx="12">
                  <c:v>0.14240930893068893</c:v>
                </c:pt>
                <c:pt idx="13">
                  <c:v>0.13627097664920684</c:v>
                </c:pt>
                <c:pt idx="14">
                  <c:v>0.14219784485210415</c:v>
                </c:pt>
                <c:pt idx="15">
                  <c:v>0.15045669192174863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A8-4396-B196-07E1E67ED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78480"/>
        <c:axId val="291179040"/>
      </c:scatterChart>
      <c:valAx>
        <c:axId val="291178480"/>
        <c:scaling>
          <c:orientation val="minMax"/>
          <c:max val="16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91179040"/>
        <c:crossesAt val="-0.2"/>
        <c:crossBetween val="midCat"/>
        <c:majorUnit val="2"/>
      </c:valAx>
      <c:valAx>
        <c:axId val="291179040"/>
        <c:scaling>
          <c:orientation val="minMax"/>
          <c:max val="0.16000000000000003"/>
          <c:min val="-3.0000000000000006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1178480"/>
        <c:crossesAt val="-6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7510217154937494"/>
          <c:y val="0.14632033192260685"/>
          <c:w val="7.9104152407170114E-2"/>
          <c:h val="0.127299636647847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438775882181394"/>
          <c:w val="0.83410870516185476"/>
          <c:h val="0.74014253426654997"/>
        </c:manualLayout>
      </c:layout>
      <c:scatterChart>
        <c:scatterStyle val="lineMarker"/>
        <c:varyColors val="0"/>
        <c:ser>
          <c:idx val="0"/>
          <c:order val="0"/>
          <c:tx>
            <c:v>Ikaite c axis</c:v>
          </c:tx>
          <c:errBars>
            <c:errDir val="y"/>
            <c:errBarType val="both"/>
            <c:errValType val="cust"/>
            <c:noEndCap val="0"/>
            <c:plus>
              <c:numRef>
                <c:f>'Congo 1'!$AD$3:$AD$30</c:f>
                <c:numCache>
                  <c:formatCode>General</c:formatCode>
                  <c:ptCount val="28"/>
                  <c:pt idx="0">
                    <c:v>4.7399999999999997E-4</c:v>
                  </c:pt>
                  <c:pt idx="1">
                    <c:v>4.64E-4</c:v>
                  </c:pt>
                  <c:pt idx="2">
                    <c:v>4.7600000000000002E-4</c:v>
                  </c:pt>
                  <c:pt idx="3">
                    <c:v>4.6000000000000001E-4</c:v>
                  </c:pt>
                  <c:pt idx="4">
                    <c:v>4.6799999999999999E-4</c:v>
                  </c:pt>
                  <c:pt idx="5">
                    <c:v>4.6099999999999998E-4</c:v>
                  </c:pt>
                  <c:pt idx="6">
                    <c:v>4.6000000000000001E-4</c:v>
                  </c:pt>
                  <c:pt idx="7">
                    <c:v>4.6500000000000003E-4</c:v>
                  </c:pt>
                  <c:pt idx="8">
                    <c:v>4.57E-4</c:v>
                  </c:pt>
                  <c:pt idx="9">
                    <c:v>4.66E-4</c:v>
                  </c:pt>
                  <c:pt idx="10">
                    <c:v>4.5100000000000001E-4</c:v>
                  </c:pt>
                  <c:pt idx="11">
                    <c:v>4.7600000000000002E-4</c:v>
                  </c:pt>
                  <c:pt idx="12">
                    <c:v>4.6999999999999999E-4</c:v>
                  </c:pt>
                  <c:pt idx="13">
                    <c:v>4.8299999999999998E-4</c:v>
                  </c:pt>
                  <c:pt idx="14">
                    <c:v>4.7699999999999999E-4</c:v>
                  </c:pt>
                  <c:pt idx="15">
                    <c:v>4.73E-4</c:v>
                  </c:pt>
                  <c:pt idx="16">
                    <c:v>4.6999999999999999E-4</c:v>
                  </c:pt>
                  <c:pt idx="17">
                    <c:v>4.8999999999999998E-4</c:v>
                  </c:pt>
                  <c:pt idx="18">
                    <c:v>5.0500000000000002E-4</c:v>
                  </c:pt>
                  <c:pt idx="19">
                    <c:v>5.3799999999999996E-4</c:v>
                  </c:pt>
                  <c:pt idx="20">
                    <c:v>6.1300000000000005E-4</c:v>
                  </c:pt>
                  <c:pt idx="21">
                    <c:v>7.0500000000000001E-4</c:v>
                  </c:pt>
                  <c:pt idx="22">
                    <c:v>7.9699999999999997E-4</c:v>
                  </c:pt>
                  <c:pt idx="23">
                    <c:v>9.0499999999999999E-4</c:v>
                  </c:pt>
                  <c:pt idx="24">
                    <c:v>1.0809999999999999E-3</c:v>
                  </c:pt>
                  <c:pt idx="25">
                    <c:v>1.364E-3</c:v>
                  </c:pt>
                  <c:pt idx="26">
                    <c:v>1.946E-3</c:v>
                  </c:pt>
                  <c:pt idx="27">
                    <c:v>2.8700000000000002E-3</c:v>
                  </c:pt>
                </c:numCache>
              </c:numRef>
            </c:plus>
            <c:minus>
              <c:numRef>
                <c:f>'Congo 1'!$AD$3:$AD$30</c:f>
                <c:numCache>
                  <c:formatCode>General</c:formatCode>
                  <c:ptCount val="28"/>
                  <c:pt idx="0">
                    <c:v>4.7399999999999997E-4</c:v>
                  </c:pt>
                  <c:pt idx="1">
                    <c:v>4.64E-4</c:v>
                  </c:pt>
                  <c:pt idx="2">
                    <c:v>4.7600000000000002E-4</c:v>
                  </c:pt>
                  <c:pt idx="3">
                    <c:v>4.6000000000000001E-4</c:v>
                  </c:pt>
                  <c:pt idx="4">
                    <c:v>4.6799999999999999E-4</c:v>
                  </c:pt>
                  <c:pt idx="5">
                    <c:v>4.6099999999999998E-4</c:v>
                  </c:pt>
                  <c:pt idx="6">
                    <c:v>4.6000000000000001E-4</c:v>
                  </c:pt>
                  <c:pt idx="7">
                    <c:v>4.6500000000000003E-4</c:v>
                  </c:pt>
                  <c:pt idx="8">
                    <c:v>4.57E-4</c:v>
                  </c:pt>
                  <c:pt idx="9">
                    <c:v>4.66E-4</c:v>
                  </c:pt>
                  <c:pt idx="10">
                    <c:v>4.5100000000000001E-4</c:v>
                  </c:pt>
                  <c:pt idx="11">
                    <c:v>4.7600000000000002E-4</c:v>
                  </c:pt>
                  <c:pt idx="12">
                    <c:v>4.6999999999999999E-4</c:v>
                  </c:pt>
                  <c:pt idx="13">
                    <c:v>4.8299999999999998E-4</c:v>
                  </c:pt>
                  <c:pt idx="14">
                    <c:v>4.7699999999999999E-4</c:v>
                  </c:pt>
                  <c:pt idx="15">
                    <c:v>4.73E-4</c:v>
                  </c:pt>
                  <c:pt idx="16">
                    <c:v>4.6999999999999999E-4</c:v>
                  </c:pt>
                  <c:pt idx="17">
                    <c:v>4.8999999999999998E-4</c:v>
                  </c:pt>
                  <c:pt idx="18">
                    <c:v>5.0500000000000002E-4</c:v>
                  </c:pt>
                  <c:pt idx="19">
                    <c:v>5.3799999999999996E-4</c:v>
                  </c:pt>
                  <c:pt idx="20">
                    <c:v>6.1300000000000005E-4</c:v>
                  </c:pt>
                  <c:pt idx="21">
                    <c:v>7.0500000000000001E-4</c:v>
                  </c:pt>
                  <c:pt idx="22">
                    <c:v>7.9699999999999997E-4</c:v>
                  </c:pt>
                  <c:pt idx="23">
                    <c:v>9.0499999999999999E-4</c:v>
                  </c:pt>
                  <c:pt idx="24">
                    <c:v>1.0809999999999999E-3</c:v>
                  </c:pt>
                  <c:pt idx="25">
                    <c:v>1.364E-3</c:v>
                  </c:pt>
                  <c:pt idx="26">
                    <c:v>1.946E-3</c:v>
                  </c:pt>
                  <c:pt idx="27">
                    <c:v>2.8700000000000002E-3</c:v>
                  </c:pt>
                </c:numCache>
              </c:numRef>
            </c:minus>
          </c:errBars>
          <c:xVal>
            <c:numRef>
              <c:f>'Congo 1'!$B$3:$B$30</c:f>
              <c:numCache>
                <c:formatCode>General</c:formatCode>
                <c:ptCount val="28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</c:numCache>
            </c:numRef>
          </c:xVal>
          <c:yVal>
            <c:numRef>
              <c:f>'Congo 1'!$AB$3:$AB$30</c:f>
              <c:numCache>
                <c:formatCode>0.0000</c:formatCode>
                <c:ptCount val="28"/>
                <c:pt idx="0">
                  <c:v>11.039045</c:v>
                </c:pt>
                <c:pt idx="1">
                  <c:v>11.038508999999999</c:v>
                </c:pt>
                <c:pt idx="2">
                  <c:v>11.039173</c:v>
                </c:pt>
                <c:pt idx="3">
                  <c:v>11.039707999999999</c:v>
                </c:pt>
                <c:pt idx="4">
                  <c:v>11.040255</c:v>
                </c:pt>
                <c:pt idx="5">
                  <c:v>11.040811</c:v>
                </c:pt>
                <c:pt idx="6">
                  <c:v>11.040891</c:v>
                </c:pt>
                <c:pt idx="7">
                  <c:v>11.041715999999999</c:v>
                </c:pt>
                <c:pt idx="8">
                  <c:v>11.042054</c:v>
                </c:pt>
                <c:pt idx="9">
                  <c:v>11.042268999999999</c:v>
                </c:pt>
                <c:pt idx="10">
                  <c:v>11.042821</c:v>
                </c:pt>
                <c:pt idx="11">
                  <c:v>11.043431999999999</c:v>
                </c:pt>
                <c:pt idx="12">
                  <c:v>11.043619</c:v>
                </c:pt>
                <c:pt idx="13">
                  <c:v>11.044015</c:v>
                </c:pt>
                <c:pt idx="14">
                  <c:v>11.044578</c:v>
                </c:pt>
                <c:pt idx="15">
                  <c:v>11.044575</c:v>
                </c:pt>
                <c:pt idx="16">
                  <c:v>11.045264</c:v>
                </c:pt>
                <c:pt idx="17">
                  <c:v>11.045935999999999</c:v>
                </c:pt>
                <c:pt idx="18">
                  <c:v>11.046624</c:v>
                </c:pt>
                <c:pt idx="19">
                  <c:v>11.047253</c:v>
                </c:pt>
                <c:pt idx="20">
                  <c:v>11.047668</c:v>
                </c:pt>
                <c:pt idx="21">
                  <c:v>11.04857</c:v>
                </c:pt>
                <c:pt idx="22">
                  <c:v>11.048572999999999</c:v>
                </c:pt>
                <c:pt idx="23">
                  <c:v>11.048762</c:v>
                </c:pt>
                <c:pt idx="24">
                  <c:v>11.049996</c:v>
                </c:pt>
                <c:pt idx="25">
                  <c:v>11.048185999999999</c:v>
                </c:pt>
                <c:pt idx="26">
                  <c:v>11.048520999999999</c:v>
                </c:pt>
                <c:pt idx="27">
                  <c:v>11.048176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41-48A5-B30C-10A514A0A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81840"/>
        <c:axId val="291182400"/>
      </c:scatterChart>
      <c:valAx>
        <c:axId val="291181840"/>
        <c:scaling>
          <c:orientation val="minMax"/>
          <c:max val="25"/>
          <c:min val="-6"/>
        </c:scaling>
        <c:delete val="0"/>
        <c:axPos val="b"/>
        <c:numFmt formatCode="General" sourceLinked="1"/>
        <c:majorTickMark val="out"/>
        <c:minorTickMark val="none"/>
        <c:tickLblPos val="nextTo"/>
        <c:crossAx val="291182400"/>
        <c:crosses val="autoZero"/>
        <c:crossBetween val="midCat"/>
      </c:valAx>
      <c:valAx>
        <c:axId val="291182400"/>
        <c:scaling>
          <c:orientation val="minMax"/>
        </c:scaling>
        <c:delete val="0"/>
        <c:axPos val="l"/>
        <c:numFmt formatCode="0.000" sourceLinked="0"/>
        <c:majorTickMark val="out"/>
        <c:minorTickMark val="none"/>
        <c:tickLblPos val="nextTo"/>
        <c:crossAx val="291181840"/>
        <c:crossesAt val="-6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0716907261592301"/>
          <c:y val="0.12535906969962088"/>
          <c:w val="0.84819203849518809"/>
          <c:h val="0.75866105278506857"/>
        </c:manualLayout>
      </c:layout>
      <c:scatterChart>
        <c:scatterStyle val="lineMarker"/>
        <c:varyColors val="0"/>
        <c:ser>
          <c:idx val="0"/>
          <c:order val="0"/>
          <c:tx>
            <c:v>Ikaite a axis</c:v>
          </c:tx>
          <c:errBars>
            <c:errDir val="y"/>
            <c:errBarType val="both"/>
            <c:errValType val="cust"/>
            <c:noEndCap val="0"/>
            <c:plus>
              <c:numRef>
                <c:f>'Congo 1'!$U$3:$U$30</c:f>
                <c:numCache>
                  <c:formatCode>General</c:formatCode>
                  <c:ptCount val="28"/>
                  <c:pt idx="0">
                    <c:v>3.3500000000000001E-4</c:v>
                  </c:pt>
                  <c:pt idx="1">
                    <c:v>3.28E-4</c:v>
                  </c:pt>
                  <c:pt idx="2">
                    <c:v>3.4000000000000002E-4</c:v>
                  </c:pt>
                  <c:pt idx="3">
                    <c:v>3.2499999999999999E-4</c:v>
                  </c:pt>
                  <c:pt idx="4">
                    <c:v>3.3199999999999999E-4</c:v>
                  </c:pt>
                  <c:pt idx="5">
                    <c:v>3.2699999999999998E-4</c:v>
                  </c:pt>
                  <c:pt idx="6">
                    <c:v>3.2699999999999998E-4</c:v>
                  </c:pt>
                  <c:pt idx="7">
                    <c:v>3.2899999999999997E-4</c:v>
                  </c:pt>
                  <c:pt idx="8">
                    <c:v>3.2400000000000001E-4</c:v>
                  </c:pt>
                  <c:pt idx="9">
                    <c:v>3.3E-4</c:v>
                  </c:pt>
                  <c:pt idx="10">
                    <c:v>3.2000000000000003E-4</c:v>
                  </c:pt>
                  <c:pt idx="11">
                    <c:v>3.3700000000000001E-4</c:v>
                  </c:pt>
                  <c:pt idx="12">
                    <c:v>3.3300000000000002E-4</c:v>
                  </c:pt>
                  <c:pt idx="13">
                    <c:v>3.4400000000000001E-4</c:v>
                  </c:pt>
                  <c:pt idx="14">
                    <c:v>3.3799999999999998E-4</c:v>
                  </c:pt>
                  <c:pt idx="15">
                    <c:v>3.3399999999999999E-4</c:v>
                  </c:pt>
                  <c:pt idx="16">
                    <c:v>3.3199999999999999E-4</c:v>
                  </c:pt>
                  <c:pt idx="17">
                    <c:v>3.48E-4</c:v>
                  </c:pt>
                  <c:pt idx="18">
                    <c:v>3.59E-4</c:v>
                  </c:pt>
                  <c:pt idx="19">
                    <c:v>3.8400000000000001E-4</c:v>
                  </c:pt>
                  <c:pt idx="20">
                    <c:v>4.4200000000000001E-4</c:v>
                  </c:pt>
                  <c:pt idx="21">
                    <c:v>5.2300000000000003E-4</c:v>
                  </c:pt>
                  <c:pt idx="22">
                    <c:v>6.2399999999999999E-4</c:v>
                  </c:pt>
                  <c:pt idx="23">
                    <c:v>7.45E-4</c:v>
                  </c:pt>
                  <c:pt idx="24">
                    <c:v>9.4499999999999998E-4</c:v>
                  </c:pt>
                  <c:pt idx="25">
                    <c:v>1.2149999999999999E-3</c:v>
                  </c:pt>
                  <c:pt idx="26">
                    <c:v>1.7520000000000001E-3</c:v>
                  </c:pt>
                  <c:pt idx="27">
                    <c:v>2.774E-3</c:v>
                  </c:pt>
                </c:numCache>
              </c:numRef>
            </c:plus>
            <c:minus>
              <c:numRef>
                <c:f>'Congo 1'!$U$3:$U$30</c:f>
                <c:numCache>
                  <c:formatCode>General</c:formatCode>
                  <c:ptCount val="28"/>
                  <c:pt idx="0">
                    <c:v>3.3500000000000001E-4</c:v>
                  </c:pt>
                  <c:pt idx="1">
                    <c:v>3.28E-4</c:v>
                  </c:pt>
                  <c:pt idx="2">
                    <c:v>3.4000000000000002E-4</c:v>
                  </c:pt>
                  <c:pt idx="3">
                    <c:v>3.2499999999999999E-4</c:v>
                  </c:pt>
                  <c:pt idx="4">
                    <c:v>3.3199999999999999E-4</c:v>
                  </c:pt>
                  <c:pt idx="5">
                    <c:v>3.2699999999999998E-4</c:v>
                  </c:pt>
                  <c:pt idx="6">
                    <c:v>3.2699999999999998E-4</c:v>
                  </c:pt>
                  <c:pt idx="7">
                    <c:v>3.2899999999999997E-4</c:v>
                  </c:pt>
                  <c:pt idx="8">
                    <c:v>3.2400000000000001E-4</c:v>
                  </c:pt>
                  <c:pt idx="9">
                    <c:v>3.3E-4</c:v>
                  </c:pt>
                  <c:pt idx="10">
                    <c:v>3.2000000000000003E-4</c:v>
                  </c:pt>
                  <c:pt idx="11">
                    <c:v>3.3700000000000001E-4</c:v>
                  </c:pt>
                  <c:pt idx="12">
                    <c:v>3.3300000000000002E-4</c:v>
                  </c:pt>
                  <c:pt idx="13">
                    <c:v>3.4400000000000001E-4</c:v>
                  </c:pt>
                  <c:pt idx="14">
                    <c:v>3.3799999999999998E-4</c:v>
                  </c:pt>
                  <c:pt idx="15">
                    <c:v>3.3399999999999999E-4</c:v>
                  </c:pt>
                  <c:pt idx="16">
                    <c:v>3.3199999999999999E-4</c:v>
                  </c:pt>
                  <c:pt idx="17">
                    <c:v>3.48E-4</c:v>
                  </c:pt>
                  <c:pt idx="18">
                    <c:v>3.59E-4</c:v>
                  </c:pt>
                  <c:pt idx="19">
                    <c:v>3.8400000000000001E-4</c:v>
                  </c:pt>
                  <c:pt idx="20">
                    <c:v>4.4200000000000001E-4</c:v>
                  </c:pt>
                  <c:pt idx="21">
                    <c:v>5.2300000000000003E-4</c:v>
                  </c:pt>
                  <c:pt idx="22">
                    <c:v>6.2399999999999999E-4</c:v>
                  </c:pt>
                  <c:pt idx="23">
                    <c:v>7.45E-4</c:v>
                  </c:pt>
                  <c:pt idx="24">
                    <c:v>9.4499999999999998E-4</c:v>
                  </c:pt>
                  <c:pt idx="25">
                    <c:v>1.2149999999999999E-3</c:v>
                  </c:pt>
                  <c:pt idx="26">
                    <c:v>1.7520000000000001E-3</c:v>
                  </c:pt>
                  <c:pt idx="27">
                    <c:v>2.774E-3</c:v>
                  </c:pt>
                </c:numCache>
              </c:numRef>
            </c:minus>
          </c:errBars>
          <c:xVal>
            <c:numRef>
              <c:f>'Congo 1'!$B$3:$B$30</c:f>
              <c:numCache>
                <c:formatCode>General</c:formatCode>
                <c:ptCount val="28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</c:numCache>
            </c:numRef>
          </c:xVal>
          <c:yVal>
            <c:numRef>
              <c:f>'Congo 1'!$S$3:$S$30</c:f>
              <c:numCache>
                <c:formatCode>0.0000</c:formatCode>
                <c:ptCount val="28"/>
                <c:pt idx="0">
                  <c:v>8.8143419999999999</c:v>
                </c:pt>
                <c:pt idx="1">
                  <c:v>8.8145369999999996</c:v>
                </c:pt>
                <c:pt idx="2">
                  <c:v>8.8146719999999998</c:v>
                </c:pt>
                <c:pt idx="3">
                  <c:v>8.8154009999999996</c:v>
                </c:pt>
                <c:pt idx="4">
                  <c:v>8.8157420000000002</c:v>
                </c:pt>
                <c:pt idx="5">
                  <c:v>8.8164400000000001</c:v>
                </c:pt>
                <c:pt idx="6">
                  <c:v>8.8164859999999994</c:v>
                </c:pt>
                <c:pt idx="7">
                  <c:v>8.8172370000000004</c:v>
                </c:pt>
                <c:pt idx="8">
                  <c:v>8.8175559999999997</c:v>
                </c:pt>
                <c:pt idx="9">
                  <c:v>8.8180639999999997</c:v>
                </c:pt>
                <c:pt idx="10">
                  <c:v>8.8186839999999993</c:v>
                </c:pt>
                <c:pt idx="11">
                  <c:v>8.8191260000000007</c:v>
                </c:pt>
                <c:pt idx="12">
                  <c:v>8.8194879999999998</c:v>
                </c:pt>
                <c:pt idx="13">
                  <c:v>8.8198380000000007</c:v>
                </c:pt>
                <c:pt idx="14">
                  <c:v>8.8203870000000002</c:v>
                </c:pt>
                <c:pt idx="15">
                  <c:v>8.8207409999999999</c:v>
                </c:pt>
                <c:pt idx="16">
                  <c:v>8.8210999999999995</c:v>
                </c:pt>
                <c:pt idx="17">
                  <c:v>8.8218329999999998</c:v>
                </c:pt>
                <c:pt idx="18">
                  <c:v>8.8223739999999999</c:v>
                </c:pt>
                <c:pt idx="19">
                  <c:v>8.8228770000000001</c:v>
                </c:pt>
                <c:pt idx="20">
                  <c:v>8.8238129999999995</c:v>
                </c:pt>
                <c:pt idx="21">
                  <c:v>8.8243969999999994</c:v>
                </c:pt>
                <c:pt idx="22">
                  <c:v>8.8259910000000001</c:v>
                </c:pt>
                <c:pt idx="23">
                  <c:v>8.8261830000000003</c:v>
                </c:pt>
                <c:pt idx="24">
                  <c:v>8.8274849999999994</c:v>
                </c:pt>
                <c:pt idx="25">
                  <c:v>8.8291149999999998</c:v>
                </c:pt>
                <c:pt idx="26">
                  <c:v>8.8296869999999998</c:v>
                </c:pt>
                <c:pt idx="27">
                  <c:v>8.8330870000000008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8B-4449-9FD4-943BF5EEE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184640"/>
        <c:axId val="291185200"/>
      </c:scatterChart>
      <c:valAx>
        <c:axId val="291184640"/>
        <c:scaling>
          <c:orientation val="minMax"/>
          <c:max val="25"/>
          <c:min val="-6"/>
        </c:scaling>
        <c:delete val="0"/>
        <c:axPos val="b"/>
        <c:numFmt formatCode="General" sourceLinked="1"/>
        <c:majorTickMark val="out"/>
        <c:minorTickMark val="none"/>
        <c:tickLblPos val="nextTo"/>
        <c:crossAx val="291185200"/>
        <c:crosses val="autoZero"/>
        <c:crossBetween val="midCat"/>
      </c:valAx>
      <c:valAx>
        <c:axId val="291185200"/>
        <c:scaling>
          <c:orientation val="minMax"/>
        </c:scaling>
        <c:delete val="0"/>
        <c:axPos val="l"/>
        <c:numFmt formatCode="0.000" sourceLinked="0"/>
        <c:majorTickMark val="out"/>
        <c:minorTickMark val="none"/>
        <c:tickLblPos val="nextTo"/>
        <c:crossAx val="291184640"/>
        <c:crossesAt val="-6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Ikaite b axis</c:v>
          </c:tx>
          <c:errBars>
            <c:errDir val="y"/>
            <c:errBarType val="both"/>
            <c:errValType val="cust"/>
            <c:noEndCap val="0"/>
            <c:plus>
              <c:numRef>
                <c:f>'Congo 1'!$Y$3:$Y$30</c:f>
                <c:numCache>
                  <c:formatCode>General</c:formatCode>
                  <c:ptCount val="28"/>
                  <c:pt idx="0">
                    <c:v>3.0499999999999999E-4</c:v>
                  </c:pt>
                  <c:pt idx="1">
                    <c:v>2.99E-4</c:v>
                  </c:pt>
                  <c:pt idx="2">
                    <c:v>3.0800000000000001E-4</c:v>
                  </c:pt>
                  <c:pt idx="3">
                    <c:v>2.9599999999999998E-4</c:v>
                  </c:pt>
                  <c:pt idx="4">
                    <c:v>3.0299999999999999E-4</c:v>
                  </c:pt>
                  <c:pt idx="5">
                    <c:v>2.9700000000000001E-4</c:v>
                  </c:pt>
                  <c:pt idx="6">
                    <c:v>2.9700000000000001E-4</c:v>
                  </c:pt>
                  <c:pt idx="7">
                    <c:v>2.9999999999999997E-4</c:v>
                  </c:pt>
                  <c:pt idx="8">
                    <c:v>2.9500000000000001E-4</c:v>
                  </c:pt>
                  <c:pt idx="9">
                    <c:v>3.01E-4</c:v>
                  </c:pt>
                  <c:pt idx="10">
                    <c:v>2.9100000000000003E-4</c:v>
                  </c:pt>
                  <c:pt idx="11">
                    <c:v>3.0800000000000001E-4</c:v>
                  </c:pt>
                  <c:pt idx="12">
                    <c:v>3.0200000000000002E-4</c:v>
                  </c:pt>
                  <c:pt idx="13">
                    <c:v>3.1300000000000002E-4</c:v>
                  </c:pt>
                  <c:pt idx="14">
                    <c:v>3.0800000000000001E-4</c:v>
                  </c:pt>
                  <c:pt idx="15">
                    <c:v>3.0499999999999999E-4</c:v>
                  </c:pt>
                  <c:pt idx="16">
                    <c:v>3.0400000000000002E-4</c:v>
                  </c:pt>
                  <c:pt idx="17">
                    <c:v>3.1700000000000001E-4</c:v>
                  </c:pt>
                  <c:pt idx="18">
                    <c:v>3.3E-4</c:v>
                  </c:pt>
                  <c:pt idx="19">
                    <c:v>3.5500000000000001E-4</c:v>
                  </c:pt>
                  <c:pt idx="20">
                    <c:v>4.1800000000000002E-4</c:v>
                  </c:pt>
                  <c:pt idx="21">
                    <c:v>5.0799999999999999E-4</c:v>
                  </c:pt>
                  <c:pt idx="22">
                    <c:v>6.2299999999999996E-4</c:v>
                  </c:pt>
                  <c:pt idx="23">
                    <c:v>7.6000000000000004E-4</c:v>
                  </c:pt>
                  <c:pt idx="24">
                    <c:v>9.8200000000000002E-4</c:v>
                  </c:pt>
                  <c:pt idx="25">
                    <c:v>1.2669999999999999E-3</c:v>
                  </c:pt>
                  <c:pt idx="26">
                    <c:v>1.8010000000000001E-3</c:v>
                  </c:pt>
                  <c:pt idx="27">
                    <c:v>3.0010000000000002E-3</c:v>
                  </c:pt>
                </c:numCache>
              </c:numRef>
            </c:plus>
            <c:minus>
              <c:numRef>
                <c:f>'Congo 1'!$Y$3:$Y$30</c:f>
                <c:numCache>
                  <c:formatCode>General</c:formatCode>
                  <c:ptCount val="28"/>
                  <c:pt idx="0">
                    <c:v>3.0499999999999999E-4</c:v>
                  </c:pt>
                  <c:pt idx="1">
                    <c:v>2.99E-4</c:v>
                  </c:pt>
                  <c:pt idx="2">
                    <c:v>3.0800000000000001E-4</c:v>
                  </c:pt>
                  <c:pt idx="3">
                    <c:v>2.9599999999999998E-4</c:v>
                  </c:pt>
                  <c:pt idx="4">
                    <c:v>3.0299999999999999E-4</c:v>
                  </c:pt>
                  <c:pt idx="5">
                    <c:v>2.9700000000000001E-4</c:v>
                  </c:pt>
                  <c:pt idx="6">
                    <c:v>2.9700000000000001E-4</c:v>
                  </c:pt>
                  <c:pt idx="7">
                    <c:v>2.9999999999999997E-4</c:v>
                  </c:pt>
                  <c:pt idx="8">
                    <c:v>2.9500000000000001E-4</c:v>
                  </c:pt>
                  <c:pt idx="9">
                    <c:v>3.01E-4</c:v>
                  </c:pt>
                  <c:pt idx="10">
                    <c:v>2.9100000000000003E-4</c:v>
                  </c:pt>
                  <c:pt idx="11">
                    <c:v>3.0800000000000001E-4</c:v>
                  </c:pt>
                  <c:pt idx="12">
                    <c:v>3.0200000000000002E-4</c:v>
                  </c:pt>
                  <c:pt idx="13">
                    <c:v>3.1300000000000002E-4</c:v>
                  </c:pt>
                  <c:pt idx="14">
                    <c:v>3.0800000000000001E-4</c:v>
                  </c:pt>
                  <c:pt idx="15">
                    <c:v>3.0499999999999999E-4</c:v>
                  </c:pt>
                  <c:pt idx="16">
                    <c:v>3.0400000000000002E-4</c:v>
                  </c:pt>
                  <c:pt idx="17">
                    <c:v>3.1700000000000001E-4</c:v>
                  </c:pt>
                  <c:pt idx="18">
                    <c:v>3.3E-4</c:v>
                  </c:pt>
                  <c:pt idx="19">
                    <c:v>3.5500000000000001E-4</c:v>
                  </c:pt>
                  <c:pt idx="20">
                    <c:v>4.1800000000000002E-4</c:v>
                  </c:pt>
                  <c:pt idx="21">
                    <c:v>5.0799999999999999E-4</c:v>
                  </c:pt>
                  <c:pt idx="22">
                    <c:v>6.2299999999999996E-4</c:v>
                  </c:pt>
                  <c:pt idx="23">
                    <c:v>7.6000000000000004E-4</c:v>
                  </c:pt>
                  <c:pt idx="24">
                    <c:v>9.8200000000000002E-4</c:v>
                  </c:pt>
                  <c:pt idx="25">
                    <c:v>1.2669999999999999E-3</c:v>
                  </c:pt>
                  <c:pt idx="26">
                    <c:v>1.8010000000000001E-3</c:v>
                  </c:pt>
                  <c:pt idx="27">
                    <c:v>3.0010000000000002E-3</c:v>
                  </c:pt>
                </c:numCache>
              </c:numRef>
            </c:minus>
          </c:errBars>
          <c:xVal>
            <c:numRef>
              <c:f>'Congo 1'!$B$3:$B$30</c:f>
              <c:numCache>
                <c:formatCode>General</c:formatCode>
                <c:ptCount val="28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</c:numCache>
            </c:numRef>
          </c:xVal>
          <c:yVal>
            <c:numRef>
              <c:f>'Congo 1'!$W$3:$W$30</c:f>
              <c:numCache>
                <c:formatCode>0.0000</c:formatCode>
                <c:ptCount val="28"/>
                <c:pt idx="0">
                  <c:v>8.3152439999999999</c:v>
                </c:pt>
                <c:pt idx="1">
                  <c:v>8.3152080000000002</c:v>
                </c:pt>
                <c:pt idx="2">
                  <c:v>8.3151849999999996</c:v>
                </c:pt>
                <c:pt idx="3">
                  <c:v>8.3158279999999998</c:v>
                </c:pt>
                <c:pt idx="4">
                  <c:v>8.3158100000000008</c:v>
                </c:pt>
                <c:pt idx="5">
                  <c:v>8.3158370000000001</c:v>
                </c:pt>
                <c:pt idx="6">
                  <c:v>8.31602</c:v>
                </c:pt>
                <c:pt idx="7">
                  <c:v>8.3163889999999991</c:v>
                </c:pt>
                <c:pt idx="8">
                  <c:v>8.316414</c:v>
                </c:pt>
                <c:pt idx="9">
                  <c:v>8.3164940000000005</c:v>
                </c:pt>
                <c:pt idx="10">
                  <c:v>8.3167919999999995</c:v>
                </c:pt>
                <c:pt idx="11">
                  <c:v>8.3172820000000005</c:v>
                </c:pt>
                <c:pt idx="12">
                  <c:v>8.3172470000000001</c:v>
                </c:pt>
                <c:pt idx="13">
                  <c:v>8.3174630000000001</c:v>
                </c:pt>
                <c:pt idx="14">
                  <c:v>8.3178780000000003</c:v>
                </c:pt>
                <c:pt idx="15">
                  <c:v>8.3177260000000004</c:v>
                </c:pt>
                <c:pt idx="16">
                  <c:v>8.3179269999999992</c:v>
                </c:pt>
                <c:pt idx="17">
                  <c:v>8.3179479999999995</c:v>
                </c:pt>
                <c:pt idx="18">
                  <c:v>8.3185970000000005</c:v>
                </c:pt>
                <c:pt idx="19">
                  <c:v>8.3185789999999997</c:v>
                </c:pt>
                <c:pt idx="20">
                  <c:v>8.3189869999999999</c:v>
                </c:pt>
                <c:pt idx="21">
                  <c:v>8.3195209999999999</c:v>
                </c:pt>
                <c:pt idx="22">
                  <c:v>8.3195599999999992</c:v>
                </c:pt>
                <c:pt idx="23">
                  <c:v>8.3198159999999994</c:v>
                </c:pt>
                <c:pt idx="24">
                  <c:v>8.3205270000000002</c:v>
                </c:pt>
                <c:pt idx="25">
                  <c:v>8.3205589999999994</c:v>
                </c:pt>
                <c:pt idx="26">
                  <c:v>8.3208929999999999</c:v>
                </c:pt>
                <c:pt idx="27">
                  <c:v>8.3205069999999992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64-4E9B-91D3-59A7AC95F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499680"/>
        <c:axId val="291500240"/>
      </c:scatterChart>
      <c:valAx>
        <c:axId val="291499680"/>
        <c:scaling>
          <c:orientation val="minMax"/>
          <c:max val="25"/>
          <c:min val="-6"/>
        </c:scaling>
        <c:delete val="0"/>
        <c:axPos val="b"/>
        <c:numFmt formatCode="General" sourceLinked="1"/>
        <c:majorTickMark val="out"/>
        <c:minorTickMark val="none"/>
        <c:tickLblPos val="nextTo"/>
        <c:crossAx val="291500240"/>
        <c:crosses val="autoZero"/>
        <c:crossBetween val="midCat"/>
      </c:valAx>
      <c:valAx>
        <c:axId val="291500240"/>
        <c:scaling>
          <c:orientation val="minMax"/>
        </c:scaling>
        <c:delete val="0"/>
        <c:axPos val="l"/>
        <c:numFmt formatCode="0.0000" sourceLinked="1"/>
        <c:majorTickMark val="out"/>
        <c:minorTickMark val="none"/>
        <c:tickLblPos val="nextTo"/>
        <c:crossAx val="291499680"/>
        <c:crossesAt val="-6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Ikaite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x"/>
            <c:errBarType val="both"/>
            <c:errValType val="cust"/>
            <c:noEndCap val="0"/>
            <c:plus>
              <c:numRef>
                <c:f>'Antarctic 2'!$V$3:$V$19</c:f>
                <c:numCache>
                  <c:formatCode>General</c:formatCode>
                  <c:ptCount val="17"/>
                  <c:pt idx="0">
                    <c:v>3.2901670973760123E-3</c:v>
                  </c:pt>
                  <c:pt idx="1">
                    <c:v>3.1765534055205095E-3</c:v>
                  </c:pt>
                  <c:pt idx="2">
                    <c:v>3.0628837254467328E-3</c:v>
                  </c:pt>
                  <c:pt idx="3">
                    <c:v>3.1988192046669183E-3</c:v>
                  </c:pt>
                  <c:pt idx="4">
                    <c:v>3.0171917544459625E-3</c:v>
                  </c:pt>
                  <c:pt idx="5">
                    <c:v>3.1190072528827564E-3</c:v>
                  </c:pt>
                  <c:pt idx="6">
                    <c:v>3.1076580065462702E-3</c:v>
                  </c:pt>
                  <c:pt idx="7">
                    <c:v>3.1641855029268719E-3</c:v>
                  </c:pt>
                  <c:pt idx="8">
                    <c:v>3.3568124978665525E-3</c:v>
                  </c:pt>
                  <c:pt idx="9">
                    <c:v>3.8440512626347675E-3</c:v>
                  </c:pt>
                  <c:pt idx="10">
                    <c:v>4.7285779261137589E-3</c:v>
                  </c:pt>
                  <c:pt idx="11">
                    <c:v>6.7686414849016212E-3</c:v>
                  </c:pt>
                  <c:pt idx="12">
                    <c:v>1.0304993806800751E-2</c:v>
                  </c:pt>
                  <c:pt idx="13">
                    <c:v>1.8070583199164353E-2</c:v>
                  </c:pt>
                  <c:pt idx="14">
                    <c:v>2.4007066265059558E-2</c:v>
                  </c:pt>
                </c:numCache>
              </c:numRef>
            </c:plus>
            <c:minus>
              <c:numRef>
                <c:f>'Antarctic 2'!$V$3:$V$19</c:f>
                <c:numCache>
                  <c:formatCode>General</c:formatCode>
                  <c:ptCount val="17"/>
                  <c:pt idx="0">
                    <c:v>3.2901670973760123E-3</c:v>
                  </c:pt>
                  <c:pt idx="1">
                    <c:v>3.1765534055205095E-3</c:v>
                  </c:pt>
                  <c:pt idx="2">
                    <c:v>3.0628837254467328E-3</c:v>
                  </c:pt>
                  <c:pt idx="3">
                    <c:v>3.1988192046669183E-3</c:v>
                  </c:pt>
                  <c:pt idx="4">
                    <c:v>3.0171917544459625E-3</c:v>
                  </c:pt>
                  <c:pt idx="5">
                    <c:v>3.1190072528827564E-3</c:v>
                  </c:pt>
                  <c:pt idx="6">
                    <c:v>3.1076580065462702E-3</c:v>
                  </c:pt>
                  <c:pt idx="7">
                    <c:v>3.1641855029268719E-3</c:v>
                  </c:pt>
                  <c:pt idx="8">
                    <c:v>3.3568124978665525E-3</c:v>
                  </c:pt>
                  <c:pt idx="9">
                    <c:v>3.8440512626347675E-3</c:v>
                  </c:pt>
                  <c:pt idx="10">
                    <c:v>4.7285779261137589E-3</c:v>
                  </c:pt>
                  <c:pt idx="11">
                    <c:v>6.7686414849016212E-3</c:v>
                  </c:pt>
                  <c:pt idx="12">
                    <c:v>1.0304993806800751E-2</c:v>
                  </c:pt>
                  <c:pt idx="13">
                    <c:v>1.8070583199164353E-2</c:v>
                  </c:pt>
                  <c:pt idx="14">
                    <c:v>2.4007066265059558E-2</c:v>
                  </c:pt>
                </c:numCache>
              </c:numRef>
            </c:minus>
          </c:errBars>
          <c:errBars>
            <c:errDir val="y"/>
            <c:errBarType val="both"/>
            <c:errValType val="cust"/>
            <c:noEndCap val="0"/>
            <c:plus>
              <c:numRef>
                <c:f>'Congo 1'!$V$3:$V$30</c:f>
                <c:numCache>
                  <c:formatCode>General</c:formatCode>
                  <c:ptCount val="28"/>
                  <c:pt idx="0">
                    <c:v>3.800624028430029E-3</c:v>
                  </c:pt>
                  <c:pt idx="1">
                    <c:v>3.7211256813602352E-3</c:v>
                  </c:pt>
                  <c:pt idx="2">
                    <c:v>3.8572053503522314E-3</c:v>
                  </c:pt>
                  <c:pt idx="3">
                    <c:v>3.6867296223960771E-3</c:v>
                  </c:pt>
                  <c:pt idx="4">
                    <c:v>3.7659904293932379E-3</c:v>
                  </c:pt>
                  <c:pt idx="5">
                    <c:v>3.708980041830943E-3</c:v>
                  </c:pt>
                  <c:pt idx="6">
                    <c:v>3.7089606902341813E-3</c:v>
                  </c:pt>
                  <c:pt idx="7">
                    <c:v>3.7313276256496219E-3</c:v>
                  </c:pt>
                  <c:pt idx="8">
                    <c:v>3.6744875790978822E-3</c:v>
                  </c:pt>
                  <c:pt idx="9">
                    <c:v>3.7423180416925983E-3</c:v>
                  </c:pt>
                  <c:pt idx="10">
                    <c:v>3.6286593328437675E-3</c:v>
                  </c:pt>
                  <c:pt idx="11">
                    <c:v>3.8212403360605115E-3</c:v>
                  </c:pt>
                  <c:pt idx="12">
                    <c:v>3.7757293847443304E-3</c:v>
                  </c:pt>
                  <c:pt idx="13">
                    <c:v>3.9002983955034091E-3</c:v>
                  </c:pt>
                  <c:pt idx="14">
                    <c:v>3.8320314063317175E-3</c:v>
                  </c:pt>
                  <c:pt idx="15">
                    <c:v>3.7865299525289314E-3</c:v>
                  </c:pt>
                  <c:pt idx="16">
                    <c:v>3.7637029395426874E-3</c:v>
                  </c:pt>
                  <c:pt idx="17">
                    <c:v>3.9447584192536861E-3</c:v>
                  </c:pt>
                  <c:pt idx="18">
                    <c:v>4.069199514779129E-3</c:v>
                  </c:pt>
                  <c:pt idx="19">
                    <c:v>4.3523218106746812E-3</c:v>
                  </c:pt>
                  <c:pt idx="20">
                    <c:v>5.0091723385343734E-3</c:v>
                  </c:pt>
                  <c:pt idx="21">
                    <c:v>5.9267505757050597E-3</c:v>
                  </c:pt>
                  <c:pt idx="22">
                    <c:v>7.0700276036991198E-3</c:v>
                  </c:pt>
                  <c:pt idx="23">
                    <c:v>8.4407948486905377E-3</c:v>
                  </c:pt>
                  <c:pt idx="24">
                    <c:v>1.0705200858455156E-2</c:v>
                  </c:pt>
                  <c:pt idx="25">
                    <c:v>1.3761288645577728E-2</c:v>
                  </c:pt>
                  <c:pt idx="26">
                    <c:v>1.9842152955138727E-2</c:v>
                  </c:pt>
                  <c:pt idx="27">
                    <c:v>3.1404649359844411E-2</c:v>
                  </c:pt>
                </c:numCache>
              </c:numRef>
            </c:plus>
            <c:minus>
              <c:numRef>
                <c:f>'Congo 1'!$V$3:$V$30</c:f>
                <c:numCache>
                  <c:formatCode>General</c:formatCode>
                  <c:ptCount val="28"/>
                  <c:pt idx="0">
                    <c:v>3.800624028430029E-3</c:v>
                  </c:pt>
                  <c:pt idx="1">
                    <c:v>3.7211256813602352E-3</c:v>
                  </c:pt>
                  <c:pt idx="2">
                    <c:v>3.8572053503522314E-3</c:v>
                  </c:pt>
                  <c:pt idx="3">
                    <c:v>3.6867296223960771E-3</c:v>
                  </c:pt>
                  <c:pt idx="4">
                    <c:v>3.7659904293932379E-3</c:v>
                  </c:pt>
                  <c:pt idx="5">
                    <c:v>3.708980041830943E-3</c:v>
                  </c:pt>
                  <c:pt idx="6">
                    <c:v>3.7089606902341813E-3</c:v>
                  </c:pt>
                  <c:pt idx="7">
                    <c:v>3.7313276256496219E-3</c:v>
                  </c:pt>
                  <c:pt idx="8">
                    <c:v>3.6744875790978822E-3</c:v>
                  </c:pt>
                  <c:pt idx="9">
                    <c:v>3.7423180416925983E-3</c:v>
                  </c:pt>
                  <c:pt idx="10">
                    <c:v>3.6286593328437675E-3</c:v>
                  </c:pt>
                  <c:pt idx="11">
                    <c:v>3.8212403360605115E-3</c:v>
                  </c:pt>
                  <c:pt idx="12">
                    <c:v>3.7757293847443304E-3</c:v>
                  </c:pt>
                  <c:pt idx="13">
                    <c:v>3.9002983955034091E-3</c:v>
                  </c:pt>
                  <c:pt idx="14">
                    <c:v>3.8320314063317175E-3</c:v>
                  </c:pt>
                  <c:pt idx="15">
                    <c:v>3.7865299525289314E-3</c:v>
                  </c:pt>
                  <c:pt idx="16">
                    <c:v>3.7637029395426874E-3</c:v>
                  </c:pt>
                  <c:pt idx="17">
                    <c:v>3.9447584192536861E-3</c:v>
                  </c:pt>
                  <c:pt idx="18">
                    <c:v>4.069199514779129E-3</c:v>
                  </c:pt>
                  <c:pt idx="19">
                    <c:v>4.3523218106746812E-3</c:v>
                  </c:pt>
                  <c:pt idx="20">
                    <c:v>5.0091723385343734E-3</c:v>
                  </c:pt>
                  <c:pt idx="21">
                    <c:v>5.9267505757050597E-3</c:v>
                  </c:pt>
                  <c:pt idx="22">
                    <c:v>7.0700276036991198E-3</c:v>
                  </c:pt>
                  <c:pt idx="23">
                    <c:v>8.4407948486905377E-3</c:v>
                  </c:pt>
                  <c:pt idx="24">
                    <c:v>1.0705200858455156E-2</c:v>
                  </c:pt>
                  <c:pt idx="25">
                    <c:v>1.3761288645577728E-2</c:v>
                  </c:pt>
                  <c:pt idx="26">
                    <c:v>1.9842152955138727E-2</c:v>
                  </c:pt>
                  <c:pt idx="27">
                    <c:v>3.1404649359844411E-2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'Congo 1'!$B$3:$B$27</c:f>
              <c:numCache>
                <c:formatCode>General</c:formatCode>
                <c:ptCount val="25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</c:numCache>
            </c:numRef>
          </c:xVal>
          <c:yVal>
            <c:numRef>
              <c:f>'Congo 1'!$T$3:$T$27</c:f>
              <c:numCache>
                <c:formatCode>0.0000</c:formatCode>
                <c:ptCount val="25"/>
                <c:pt idx="0">
                  <c:v>0</c:v>
                </c:pt>
                <c:pt idx="1">
                  <c:v>2.2123035389337419E-3</c:v>
                </c:pt>
                <c:pt idx="2">
                  <c:v>3.7438982966617527E-3</c:v>
                </c:pt>
                <c:pt idx="3">
                  <c:v>1.2014509988376887E-2</c:v>
                </c:pt>
                <c:pt idx="4">
                  <c:v>1.5883204894934753E-2</c:v>
                </c:pt>
                <c:pt idx="5">
                  <c:v>2.3802117049691915E-2</c:v>
                </c:pt>
                <c:pt idx="6">
                  <c:v>2.4323993781946284E-2</c:v>
                </c:pt>
                <c:pt idx="7">
                  <c:v>3.2844198693453647E-2</c:v>
                </c:pt>
                <c:pt idx="8">
                  <c:v>3.6463300380219284E-2</c:v>
                </c:pt>
                <c:pt idx="9">
                  <c:v>4.2226634727808167E-2</c:v>
                </c:pt>
                <c:pt idx="10">
                  <c:v>4.9260625466987798E-2</c:v>
                </c:pt>
                <c:pt idx="11">
                  <c:v>5.427518015526045E-2</c:v>
                </c:pt>
                <c:pt idx="12">
                  <c:v>5.8382123135225214E-2</c:v>
                </c:pt>
                <c:pt idx="13">
                  <c:v>6.2352924358968984E-2</c:v>
                </c:pt>
                <c:pt idx="14">
                  <c:v>6.8581409707046764E-2</c:v>
                </c:pt>
                <c:pt idx="15">
                  <c:v>7.2597591516190801E-2</c:v>
                </c:pt>
                <c:pt idx="16">
                  <c:v>7.6670499057100328E-2</c:v>
                </c:pt>
                <c:pt idx="17">
                  <c:v>8.4986491334235886E-2</c:v>
                </c:pt>
                <c:pt idx="18">
                  <c:v>9.1124215511492968E-2</c:v>
                </c:pt>
                <c:pt idx="19">
                  <c:v>9.6830824127316389E-2</c:v>
                </c:pt>
                <c:pt idx="20">
                  <c:v>0.10744988111420641</c:v>
                </c:pt>
                <c:pt idx="21">
                  <c:v>0.11407544658466259</c:v>
                </c:pt>
                <c:pt idx="22">
                  <c:v>0.13215960987218608</c:v>
                </c:pt>
                <c:pt idx="23">
                  <c:v>0.13433787797206456</c:v>
                </c:pt>
                <c:pt idx="24">
                  <c:v>0.14910925852433976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11-4FB3-8010-FC8822EA16FC}"/>
            </c:ext>
          </c:extLst>
        </c:ser>
        <c:ser>
          <c:idx val="1"/>
          <c:order val="1"/>
          <c:tx>
            <c:v>b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1'!$Z$3:$Z$27</c:f>
                <c:numCache>
                  <c:formatCode>General</c:formatCode>
                  <c:ptCount val="25"/>
                  <c:pt idx="0">
                    <c:v>3.66796211873037E-3</c:v>
                  </c:pt>
                  <c:pt idx="1">
                    <c:v>3.5958210546266547E-3</c:v>
                  </c:pt>
                  <c:pt idx="2">
                    <c:v>3.7040667164951837E-3</c:v>
                  </c:pt>
                  <c:pt idx="3">
                    <c:v>3.559477180143697E-3</c:v>
                  </c:pt>
                  <c:pt idx="4">
                    <c:v>3.6436618922269745E-3</c:v>
                  </c:pt>
                  <c:pt idx="5">
                    <c:v>3.5714985755492799E-3</c:v>
                  </c:pt>
                  <c:pt idx="6">
                    <c:v>3.5714199821549253E-3</c:v>
                  </c:pt>
                  <c:pt idx="7">
                    <c:v>3.60733486613E-3</c:v>
                  </c:pt>
                  <c:pt idx="8">
                    <c:v>3.5472019550734251E-3</c:v>
                  </c:pt>
                  <c:pt idx="9">
                    <c:v>3.6193136194170284E-3</c:v>
                  </c:pt>
                  <c:pt idx="10">
                    <c:v>3.4989452663959858E-3</c:v>
                  </c:pt>
                  <c:pt idx="11">
                    <c:v>3.7031328263247535E-3</c:v>
                  </c:pt>
                  <c:pt idx="12">
                    <c:v>3.6310091548321221E-3</c:v>
                  </c:pt>
                  <c:pt idx="13">
                    <c:v>3.7631667252382129E-3</c:v>
                  </c:pt>
                  <c:pt idx="14">
                    <c:v>3.7028674861545215E-3</c:v>
                  </c:pt>
                  <c:pt idx="15">
                    <c:v>3.6668676029962995E-3</c:v>
                  </c:pt>
                  <c:pt idx="16">
                    <c:v>3.6547567681226348E-3</c:v>
                  </c:pt>
                  <c:pt idx="17">
                    <c:v>3.8110360872657539E-3</c:v>
                  </c:pt>
                  <c:pt idx="18">
                    <c:v>3.9670151108414072E-3</c:v>
                  </c:pt>
                  <c:pt idx="19">
                    <c:v>4.2675557928824144E-3</c:v>
                  </c:pt>
                  <c:pt idx="20">
                    <c:v>5.0246502368617718E-3</c:v>
                  </c:pt>
                  <c:pt idx="21">
                    <c:v>6.1061207730589298E-3</c:v>
                  </c:pt>
                  <c:pt idx="22">
                    <c:v>7.4883767891571196E-3</c:v>
                  </c:pt>
                  <c:pt idx="23">
                    <c:v>9.1348174046156812E-3</c:v>
                  </c:pt>
                  <c:pt idx="24">
                    <c:v>1.1802137052136241E-2</c:v>
                  </c:pt>
                </c:numCache>
              </c:numRef>
            </c:plus>
            <c:minus>
              <c:numRef>
                <c:f>'Congo 1'!$Z$3:$Z$27</c:f>
                <c:numCache>
                  <c:formatCode>General</c:formatCode>
                  <c:ptCount val="25"/>
                  <c:pt idx="0">
                    <c:v>3.66796211873037E-3</c:v>
                  </c:pt>
                  <c:pt idx="1">
                    <c:v>3.5958210546266547E-3</c:v>
                  </c:pt>
                  <c:pt idx="2">
                    <c:v>3.7040667164951837E-3</c:v>
                  </c:pt>
                  <c:pt idx="3">
                    <c:v>3.559477180143697E-3</c:v>
                  </c:pt>
                  <c:pt idx="4">
                    <c:v>3.6436618922269745E-3</c:v>
                  </c:pt>
                  <c:pt idx="5">
                    <c:v>3.5714985755492799E-3</c:v>
                  </c:pt>
                  <c:pt idx="6">
                    <c:v>3.5714199821549253E-3</c:v>
                  </c:pt>
                  <c:pt idx="7">
                    <c:v>3.60733486613E-3</c:v>
                  </c:pt>
                  <c:pt idx="8">
                    <c:v>3.5472019550734251E-3</c:v>
                  </c:pt>
                  <c:pt idx="9">
                    <c:v>3.6193136194170284E-3</c:v>
                  </c:pt>
                  <c:pt idx="10">
                    <c:v>3.4989452663959858E-3</c:v>
                  </c:pt>
                  <c:pt idx="11">
                    <c:v>3.7031328263247535E-3</c:v>
                  </c:pt>
                  <c:pt idx="12">
                    <c:v>3.6310091548321221E-3</c:v>
                  </c:pt>
                  <c:pt idx="13">
                    <c:v>3.7631667252382129E-3</c:v>
                  </c:pt>
                  <c:pt idx="14">
                    <c:v>3.7028674861545215E-3</c:v>
                  </c:pt>
                  <c:pt idx="15">
                    <c:v>3.6668676029962995E-3</c:v>
                  </c:pt>
                  <c:pt idx="16">
                    <c:v>3.6547567681226348E-3</c:v>
                  </c:pt>
                  <c:pt idx="17">
                    <c:v>3.8110360872657539E-3</c:v>
                  </c:pt>
                  <c:pt idx="18">
                    <c:v>3.9670151108414072E-3</c:v>
                  </c:pt>
                  <c:pt idx="19">
                    <c:v>4.2675557928824144E-3</c:v>
                  </c:pt>
                  <c:pt idx="20">
                    <c:v>5.0246502368617718E-3</c:v>
                  </c:pt>
                  <c:pt idx="21">
                    <c:v>6.1061207730589298E-3</c:v>
                  </c:pt>
                  <c:pt idx="22">
                    <c:v>7.4883767891571196E-3</c:v>
                  </c:pt>
                  <c:pt idx="23">
                    <c:v>9.1348174046156812E-3</c:v>
                  </c:pt>
                  <c:pt idx="24">
                    <c:v>1.1802137052136241E-2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xVal>
            <c:numRef>
              <c:f>'Congo 1'!$B$3:$B$27</c:f>
              <c:numCache>
                <c:formatCode>General</c:formatCode>
                <c:ptCount val="25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</c:numCache>
            </c:numRef>
          </c:xVal>
          <c:yVal>
            <c:numRef>
              <c:f>'Congo 1'!$X$3:$X$27</c:f>
              <c:numCache>
                <c:formatCode>0.0000</c:formatCode>
                <c:ptCount val="25"/>
                <c:pt idx="0">
                  <c:v>0</c:v>
                </c:pt>
                <c:pt idx="1">
                  <c:v>-4.3293979105968431E-4</c:v>
                </c:pt>
                <c:pt idx="2">
                  <c:v>-7.0954021313449479E-4</c:v>
                </c:pt>
                <c:pt idx="3">
                  <c:v>7.0232454994696245E-3</c:v>
                </c:pt>
                <c:pt idx="4">
                  <c:v>6.8067756039504627E-3</c:v>
                </c:pt>
                <c:pt idx="5">
                  <c:v>7.1314804472398857E-3</c:v>
                </c:pt>
                <c:pt idx="6">
                  <c:v>9.3322577184759697E-3</c:v>
                </c:pt>
                <c:pt idx="7">
                  <c:v>1.3769890576864436E-2</c:v>
                </c:pt>
                <c:pt idx="8">
                  <c:v>1.4070543209557236E-2</c:v>
                </c:pt>
                <c:pt idx="9">
                  <c:v>1.5032631634148553E-2</c:v>
                </c:pt>
                <c:pt idx="10">
                  <c:v>1.8616411015715966E-2</c:v>
                </c:pt>
                <c:pt idx="11">
                  <c:v>2.4509202616311083E-2</c:v>
                </c:pt>
                <c:pt idx="12">
                  <c:v>2.4088288930549713E-2</c:v>
                </c:pt>
                <c:pt idx="13">
                  <c:v>2.6685927676929181E-2</c:v>
                </c:pt>
                <c:pt idx="14">
                  <c:v>3.1676761379467275E-2</c:v>
                </c:pt>
                <c:pt idx="15">
                  <c:v>2.9848793372756581E-2</c:v>
                </c:pt>
                <c:pt idx="16">
                  <c:v>3.2266040539511827E-2</c:v>
                </c:pt>
                <c:pt idx="17">
                  <c:v>3.2518588750968649E-2</c:v>
                </c:pt>
                <c:pt idx="18">
                  <c:v>4.0323531095426732E-2</c:v>
                </c:pt>
                <c:pt idx="19">
                  <c:v>4.0107061199886204E-2</c:v>
                </c:pt>
                <c:pt idx="20">
                  <c:v>4.5013712165272023E-2</c:v>
                </c:pt>
                <c:pt idx="21">
                  <c:v>5.1435652399377411E-2</c:v>
                </c:pt>
                <c:pt idx="22">
                  <c:v>5.190467050635339E-2</c:v>
                </c:pt>
                <c:pt idx="23">
                  <c:v>5.4983353465028521E-2</c:v>
                </c:pt>
                <c:pt idx="24">
                  <c:v>6.3533914338537389E-2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11-4FB3-8010-FC8822EA16FC}"/>
            </c:ext>
          </c:extLst>
        </c:ser>
        <c:ser>
          <c:idx val="2"/>
          <c:order val="2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1'!$AE$3:$AE$27</c:f>
                <c:numCache>
                  <c:formatCode>General</c:formatCode>
                  <c:ptCount val="25"/>
                  <c:pt idx="0">
                    <c:v>4.2938496944255593E-3</c:v>
                  </c:pt>
                  <c:pt idx="1">
                    <c:v>4.2034662471172515E-3</c:v>
                  </c:pt>
                  <c:pt idx="2">
                    <c:v>4.3119172061167992E-3</c:v>
                  </c:pt>
                  <c:pt idx="3">
                    <c:v>4.1667768748956044E-3</c:v>
                  </c:pt>
                  <c:pt idx="4">
                    <c:v>4.2390325223466306E-3</c:v>
                  </c:pt>
                  <c:pt idx="5">
                    <c:v>4.1754179108762935E-3</c:v>
                  </c:pt>
                  <c:pt idx="6">
                    <c:v>4.1663304166303242E-3</c:v>
                  </c:pt>
                  <c:pt idx="7">
                    <c:v>4.2113019389377528E-3</c:v>
                  </c:pt>
                  <c:pt idx="8">
                    <c:v>4.1387227412581027E-3</c:v>
                  </c:pt>
                  <c:pt idx="9">
                    <c:v>4.2201471454825093E-3</c:v>
                  </c:pt>
                  <c:pt idx="10">
                    <c:v>4.0841013360625872E-3</c:v>
                  </c:pt>
                  <c:pt idx="11">
                    <c:v>4.3102542760257868E-3</c:v>
                  </c:pt>
                  <c:pt idx="12">
                    <c:v>4.2558512748402492E-3</c:v>
                  </c:pt>
                  <c:pt idx="13">
                    <c:v>4.3734094892120302E-3</c:v>
                  </c:pt>
                  <c:pt idx="14">
                    <c:v>4.3188612548166168E-3</c:v>
                  </c:pt>
                  <c:pt idx="15">
                    <c:v>4.2826455522281303E-3</c:v>
                  </c:pt>
                  <c:pt idx="16">
                    <c:v>4.255217439800443E-3</c:v>
                  </c:pt>
                  <c:pt idx="17">
                    <c:v>4.4360206323846166E-3</c:v>
                  </c:pt>
                  <c:pt idx="18">
                    <c:v>4.5715324428531297E-3</c:v>
                  </c:pt>
                  <c:pt idx="19">
                    <c:v>4.8699889465734147E-3</c:v>
                  </c:pt>
                  <c:pt idx="20">
                    <c:v>5.5486823101490741E-3</c:v>
                  </c:pt>
                  <c:pt idx="21">
                    <c:v>6.38091626337164E-3</c:v>
                  </c:pt>
                  <c:pt idx="22">
                    <c:v>7.2136012496817467E-3</c:v>
                  </c:pt>
                  <c:pt idx="23">
                    <c:v>8.1909629332227452E-3</c:v>
                  </c:pt>
                  <c:pt idx="24">
                    <c:v>9.7828089711525686E-3</c:v>
                  </c:pt>
                </c:numCache>
              </c:numRef>
            </c:plus>
            <c:minus>
              <c:numRef>
                <c:f>'Congo 1'!$AE$3:$AE$27</c:f>
                <c:numCache>
                  <c:formatCode>General</c:formatCode>
                  <c:ptCount val="25"/>
                  <c:pt idx="0">
                    <c:v>4.2938496944255593E-3</c:v>
                  </c:pt>
                  <c:pt idx="1">
                    <c:v>4.2034662471172515E-3</c:v>
                  </c:pt>
                  <c:pt idx="2">
                    <c:v>4.3119172061167992E-3</c:v>
                  </c:pt>
                  <c:pt idx="3">
                    <c:v>4.1667768748956044E-3</c:v>
                  </c:pt>
                  <c:pt idx="4">
                    <c:v>4.2390325223466306E-3</c:v>
                  </c:pt>
                  <c:pt idx="5">
                    <c:v>4.1754179108762935E-3</c:v>
                  </c:pt>
                  <c:pt idx="6">
                    <c:v>4.1663304166303242E-3</c:v>
                  </c:pt>
                  <c:pt idx="7">
                    <c:v>4.2113019389377528E-3</c:v>
                  </c:pt>
                  <c:pt idx="8">
                    <c:v>4.1387227412581027E-3</c:v>
                  </c:pt>
                  <c:pt idx="9">
                    <c:v>4.2201471454825093E-3</c:v>
                  </c:pt>
                  <c:pt idx="10">
                    <c:v>4.0841013360625872E-3</c:v>
                  </c:pt>
                  <c:pt idx="11">
                    <c:v>4.3102542760257868E-3</c:v>
                  </c:pt>
                  <c:pt idx="12">
                    <c:v>4.2558512748402492E-3</c:v>
                  </c:pt>
                  <c:pt idx="13">
                    <c:v>4.3734094892120302E-3</c:v>
                  </c:pt>
                  <c:pt idx="14">
                    <c:v>4.3188612548166168E-3</c:v>
                  </c:pt>
                  <c:pt idx="15">
                    <c:v>4.2826455522281303E-3</c:v>
                  </c:pt>
                  <c:pt idx="16">
                    <c:v>4.255217439800443E-3</c:v>
                  </c:pt>
                  <c:pt idx="17">
                    <c:v>4.4360206323846166E-3</c:v>
                  </c:pt>
                  <c:pt idx="18">
                    <c:v>4.5715324428531297E-3</c:v>
                  </c:pt>
                  <c:pt idx="19">
                    <c:v>4.8699889465734147E-3</c:v>
                  </c:pt>
                  <c:pt idx="20">
                    <c:v>5.5486823101490741E-3</c:v>
                  </c:pt>
                  <c:pt idx="21">
                    <c:v>6.38091626337164E-3</c:v>
                  </c:pt>
                  <c:pt idx="22">
                    <c:v>7.2136012496817467E-3</c:v>
                  </c:pt>
                  <c:pt idx="23">
                    <c:v>8.1909629332227452E-3</c:v>
                  </c:pt>
                  <c:pt idx="24">
                    <c:v>9.7828089711525686E-3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'Congo 1'!$B$3:$B$27</c:f>
              <c:numCache>
                <c:formatCode>General</c:formatCode>
                <c:ptCount val="25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</c:numCache>
            </c:numRef>
          </c:xVal>
          <c:yVal>
            <c:numRef>
              <c:f>'Congo 1'!$AC$3:$AC$27</c:f>
              <c:numCache>
                <c:formatCode>0.0000</c:formatCode>
                <c:ptCount val="25"/>
                <c:pt idx="0">
                  <c:v>0</c:v>
                </c:pt>
                <c:pt idx="1">
                  <c:v>-4.8554924814629705E-3</c:v>
                </c:pt>
                <c:pt idx="2">
                  <c:v>1.1595205925886524E-3</c:v>
                </c:pt>
                <c:pt idx="3">
                  <c:v>6.0059543194127211E-3</c:v>
                </c:pt>
                <c:pt idx="4">
                  <c:v>1.0961093101807063E-2</c:v>
                </c:pt>
                <c:pt idx="5">
                  <c:v>1.5997760675854972E-2</c:v>
                </c:pt>
                <c:pt idx="6">
                  <c:v>1.6722461046226902E-2</c:v>
                </c:pt>
                <c:pt idx="7">
                  <c:v>2.4195933615629103E-2</c:v>
                </c:pt>
                <c:pt idx="8">
                  <c:v>2.7257792680440051E-2</c:v>
                </c:pt>
                <c:pt idx="9">
                  <c:v>2.9205424925792488E-2</c:v>
                </c:pt>
                <c:pt idx="10">
                  <c:v>3.420585748133307E-2</c:v>
                </c:pt>
                <c:pt idx="11">
                  <c:v>3.9740756560005641E-2</c:v>
                </c:pt>
                <c:pt idx="12">
                  <c:v>4.1434743675742389E-2</c:v>
                </c:pt>
                <c:pt idx="13">
                  <c:v>4.5022010509062522E-2</c:v>
                </c:pt>
                <c:pt idx="14">
                  <c:v>5.0122089365518374E-2</c:v>
                </c:pt>
                <c:pt idx="15">
                  <c:v>5.0094913101633852E-2</c:v>
                </c:pt>
                <c:pt idx="16">
                  <c:v>5.6336395041416652E-2</c:v>
                </c:pt>
                <c:pt idx="17">
                  <c:v>6.2423878152499029E-2</c:v>
                </c:pt>
                <c:pt idx="18">
                  <c:v>6.8656301337659015E-2</c:v>
                </c:pt>
                <c:pt idx="19">
                  <c:v>7.4354257999670909E-2</c:v>
                </c:pt>
                <c:pt idx="20">
                  <c:v>7.8113641170953166E-2</c:v>
                </c:pt>
                <c:pt idx="21">
                  <c:v>8.6284637846842788E-2</c:v>
                </c:pt>
                <c:pt idx="22">
                  <c:v>8.6311814110727303E-2</c:v>
                </c:pt>
                <c:pt idx="23">
                  <c:v>8.8023918735725765E-2</c:v>
                </c:pt>
                <c:pt idx="24">
                  <c:v>9.9202421948641192E-2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11-4FB3-8010-FC8822EA1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503600"/>
        <c:axId val="291504160"/>
      </c:scatterChart>
      <c:valAx>
        <c:axId val="291503600"/>
        <c:scaling>
          <c:orientation val="minMax"/>
          <c:max val="19.399999999999999"/>
          <c:min val="-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504160"/>
        <c:crossesAt val="-0.2"/>
        <c:crossBetween val="midCat"/>
      </c:valAx>
      <c:valAx>
        <c:axId val="291504160"/>
        <c:scaling>
          <c:orientation val="minMax"/>
          <c:max val="0.16000000000000003"/>
          <c:min val="-1.0000000000000002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1503600"/>
        <c:crossesAt val="-6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5090899733789961"/>
          <c:y val="0.13389180519101779"/>
          <c:w val="8.0767573263986661E-2"/>
          <c:h val="0.183582877013469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1'!$I$19:$I$34</c:f>
                <c:numCache>
                  <c:formatCode>General</c:formatCode>
                  <c:ptCount val="16"/>
                  <c:pt idx="0">
                    <c:v>3.7506751716736169E-3</c:v>
                  </c:pt>
                  <c:pt idx="1">
                    <c:v>3.0885769782686523E-3</c:v>
                  </c:pt>
                  <c:pt idx="2">
                    <c:v>2.1658156481784889E-3</c:v>
                  </c:pt>
                  <c:pt idx="3">
                    <c:v>1.7245887858413666E-3</c:v>
                  </c:pt>
                  <c:pt idx="4">
                    <c:v>1.4638349548146234E-3</c:v>
                  </c:pt>
                  <c:pt idx="5">
                    <c:v>1.3635167824853861E-3</c:v>
                  </c:pt>
                  <c:pt idx="6">
                    <c:v>1.30335692609886E-3</c:v>
                  </c:pt>
                  <c:pt idx="7">
                    <c:v>1.2633002455615047E-3</c:v>
                  </c:pt>
                  <c:pt idx="8">
                    <c:v>1.1830480048797723E-3</c:v>
                  </c:pt>
                  <c:pt idx="9">
                    <c:v>1.2031568429244652E-3</c:v>
                  </c:pt>
                  <c:pt idx="10">
                    <c:v>1.2833536597837468E-3</c:v>
                  </c:pt>
                  <c:pt idx="11">
                    <c:v>1.2232141174149192E-3</c:v>
                  </c:pt>
                  <c:pt idx="12">
                    <c:v>1.2633782735033481E-3</c:v>
                  </c:pt>
                  <c:pt idx="13">
                    <c:v>1.2031739729406173E-3</c:v>
                  </c:pt>
                  <c:pt idx="14">
                    <c:v>1.2031689062653218E-3</c:v>
                  </c:pt>
                  <c:pt idx="15">
                    <c:v>1.2031237906099397E-3</c:v>
                  </c:pt>
                </c:numCache>
              </c:numRef>
            </c:plus>
            <c:minus>
              <c:numRef>
                <c:f>'Congo 1'!$I$19:$I$34</c:f>
                <c:numCache>
                  <c:formatCode>General</c:formatCode>
                  <c:ptCount val="16"/>
                  <c:pt idx="0">
                    <c:v>3.7506751716736169E-3</c:v>
                  </c:pt>
                  <c:pt idx="1">
                    <c:v>3.0885769782686523E-3</c:v>
                  </c:pt>
                  <c:pt idx="2">
                    <c:v>2.1658156481784889E-3</c:v>
                  </c:pt>
                  <c:pt idx="3">
                    <c:v>1.7245887858413666E-3</c:v>
                  </c:pt>
                  <c:pt idx="4">
                    <c:v>1.4638349548146234E-3</c:v>
                  </c:pt>
                  <c:pt idx="5">
                    <c:v>1.3635167824853861E-3</c:v>
                  </c:pt>
                  <c:pt idx="6">
                    <c:v>1.30335692609886E-3</c:v>
                  </c:pt>
                  <c:pt idx="7">
                    <c:v>1.2633002455615047E-3</c:v>
                  </c:pt>
                  <c:pt idx="8">
                    <c:v>1.1830480048797723E-3</c:v>
                  </c:pt>
                  <c:pt idx="9">
                    <c:v>1.2031568429244652E-3</c:v>
                  </c:pt>
                  <c:pt idx="10">
                    <c:v>1.2833536597837468E-3</c:v>
                  </c:pt>
                  <c:pt idx="11">
                    <c:v>1.2232141174149192E-3</c:v>
                  </c:pt>
                  <c:pt idx="12">
                    <c:v>1.2633782735033481E-3</c:v>
                  </c:pt>
                  <c:pt idx="13">
                    <c:v>1.2031739729406173E-3</c:v>
                  </c:pt>
                  <c:pt idx="14">
                    <c:v>1.2031689062653218E-3</c:v>
                  </c:pt>
                  <c:pt idx="15">
                    <c:v>1.2031237906099397E-3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'Congo 1'!$B$19:$B$34</c:f>
              <c:numCache>
                <c:formatCode>General</c:formatCode>
                <c:ptCount val="16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</c:numCache>
            </c:numRef>
          </c:xVal>
          <c:yVal>
            <c:numRef>
              <c:f>'Congo 1'!$G$19:$G$34</c:f>
              <c:numCache>
                <c:formatCode>0.0000</c:formatCode>
                <c:ptCount val="16"/>
                <c:pt idx="0">
                  <c:v>0</c:v>
                </c:pt>
                <c:pt idx="1">
                  <c:v>6.4181917226250099E-4</c:v>
                </c:pt>
                <c:pt idx="2">
                  <c:v>-6.8193287051666006E-4</c:v>
                </c:pt>
                <c:pt idx="3">
                  <c:v>1.2094280027307584E-2</c:v>
                </c:pt>
                <c:pt idx="4">
                  <c:v>5.8967136451606138E-3</c:v>
                </c:pt>
                <c:pt idx="5">
                  <c:v>-9.3264348469155288E-3</c:v>
                </c:pt>
                <c:pt idx="6">
                  <c:v>-1.3638657410511342E-3</c:v>
                </c:pt>
                <c:pt idx="7">
                  <c:v>-2.3667081977079519E-3</c:v>
                </c:pt>
                <c:pt idx="8">
                  <c:v>-1.0249049907046214E-2</c:v>
                </c:pt>
                <c:pt idx="9">
                  <c:v>-3.770687637031059E-3</c:v>
                </c:pt>
                <c:pt idx="10">
                  <c:v>-1.1833540988450688E-3</c:v>
                </c:pt>
                <c:pt idx="11">
                  <c:v>5.7563157012265219E-3</c:v>
                </c:pt>
                <c:pt idx="12">
                  <c:v>1.4962409453361759E-2</c:v>
                </c:pt>
                <c:pt idx="13">
                  <c:v>1.7409345047613656E-2</c:v>
                </c:pt>
                <c:pt idx="14">
                  <c:v>2.1520999119903045E-2</c:v>
                </c:pt>
                <c:pt idx="15">
                  <c:v>2.3867650468492825E-2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E4-440D-9A7D-F024572638A6}"/>
            </c:ext>
          </c:extLst>
        </c:ser>
        <c:ser>
          <c:idx val="2"/>
          <c:order val="1"/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1'!$M$19:$M$34</c:f>
                <c:numCache>
                  <c:formatCode>General</c:formatCode>
                  <c:ptCount val="16"/>
                  <c:pt idx="0">
                    <c:v>1.4055739251775732E-2</c:v>
                  </c:pt>
                  <c:pt idx="1">
                    <c:v>1.1725855829018009E-2</c:v>
                  </c:pt>
                  <c:pt idx="2">
                    <c:v>8.5487848110683343E-3</c:v>
                  </c:pt>
                  <c:pt idx="3">
                    <c:v>6.7815322919144595E-3</c:v>
                  </c:pt>
                  <c:pt idx="4">
                    <c:v>5.7542620399427917E-3</c:v>
                  </c:pt>
                  <c:pt idx="5">
                    <c:v>5.3606063467467749E-3</c:v>
                  </c:pt>
                  <c:pt idx="6">
                    <c:v>5.0969129013247044E-3</c:v>
                  </c:pt>
                  <c:pt idx="7">
                    <c:v>4.9619199040554715E-3</c:v>
                  </c:pt>
                  <c:pt idx="8">
                    <c:v>4.62141221090882E-3</c:v>
                  </c:pt>
                  <c:pt idx="9">
                    <c:v>4.6743223112383145E-3</c:v>
                  </c:pt>
                  <c:pt idx="10">
                    <c:v>4.9732768475430258E-3</c:v>
                  </c:pt>
                  <c:pt idx="11">
                    <c:v>4.7913945849499895E-3</c:v>
                  </c:pt>
                  <c:pt idx="12">
                    <c:v>4.9439790867925205E-3</c:v>
                  </c:pt>
                  <c:pt idx="13">
                    <c:v>4.7149562635027207E-3</c:v>
                  </c:pt>
                  <c:pt idx="14">
                    <c:v>4.7206287901004956E-3</c:v>
                  </c:pt>
                  <c:pt idx="15">
                    <c:v>4.6852024769768325E-3</c:v>
                  </c:pt>
                </c:numCache>
              </c:numRef>
            </c:plus>
            <c:minus>
              <c:numRef>
                <c:f>'Congo 1'!$M$19:$M$34</c:f>
                <c:numCache>
                  <c:formatCode>General</c:formatCode>
                  <c:ptCount val="16"/>
                  <c:pt idx="0">
                    <c:v>1.4055739251775732E-2</c:v>
                  </c:pt>
                  <c:pt idx="1">
                    <c:v>1.1725855829018009E-2</c:v>
                  </c:pt>
                  <c:pt idx="2">
                    <c:v>8.5487848110683343E-3</c:v>
                  </c:pt>
                  <c:pt idx="3">
                    <c:v>6.7815322919144595E-3</c:v>
                  </c:pt>
                  <c:pt idx="4">
                    <c:v>5.7542620399427917E-3</c:v>
                  </c:pt>
                  <c:pt idx="5">
                    <c:v>5.3606063467467749E-3</c:v>
                  </c:pt>
                  <c:pt idx="6">
                    <c:v>5.0969129013247044E-3</c:v>
                  </c:pt>
                  <c:pt idx="7">
                    <c:v>4.9619199040554715E-3</c:v>
                  </c:pt>
                  <c:pt idx="8">
                    <c:v>4.62141221090882E-3</c:v>
                  </c:pt>
                  <c:pt idx="9">
                    <c:v>4.6743223112383145E-3</c:v>
                  </c:pt>
                  <c:pt idx="10">
                    <c:v>4.9732768475430258E-3</c:v>
                  </c:pt>
                  <c:pt idx="11">
                    <c:v>4.7913945849499895E-3</c:v>
                  </c:pt>
                  <c:pt idx="12">
                    <c:v>4.9439790867925205E-3</c:v>
                  </c:pt>
                  <c:pt idx="13">
                    <c:v>4.7149562635027207E-3</c:v>
                  </c:pt>
                  <c:pt idx="14">
                    <c:v>4.7206287901004956E-3</c:v>
                  </c:pt>
                  <c:pt idx="15">
                    <c:v>4.6852024769768325E-3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'Congo 1'!$B$19:$B$34</c:f>
              <c:numCache>
                <c:formatCode>General</c:formatCode>
                <c:ptCount val="16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</c:numCache>
            </c:numRef>
          </c:xVal>
          <c:yVal>
            <c:numRef>
              <c:f>'Congo 1'!$K$19:$K$34</c:f>
              <c:numCache>
                <c:formatCode>0.0000</c:formatCode>
                <c:ptCount val="16"/>
                <c:pt idx="0">
                  <c:v>0</c:v>
                </c:pt>
                <c:pt idx="1">
                  <c:v>1.3560666459172391E-3</c:v>
                </c:pt>
                <c:pt idx="2">
                  <c:v>-2.4303532095675861E-3</c:v>
                </c:pt>
                <c:pt idx="3">
                  <c:v>-1.1858245128839465E-2</c:v>
                </c:pt>
                <c:pt idx="4">
                  <c:v>-2.11335061710597E-4</c:v>
                </c:pt>
                <c:pt idx="5">
                  <c:v>2.2606981183729578E-2</c:v>
                </c:pt>
                <c:pt idx="6">
                  <c:v>1.3202570937983417E-2</c:v>
                </c:pt>
                <c:pt idx="7">
                  <c:v>1.4858028921327477E-2</c:v>
                </c:pt>
                <c:pt idx="8">
                  <c:v>2.7802301450569718E-2</c:v>
                </c:pt>
                <c:pt idx="9">
                  <c:v>1.7928257734371789E-2</c:v>
                </c:pt>
                <c:pt idx="10">
                  <c:v>2.7837523960847866E-2</c:v>
                </c:pt>
                <c:pt idx="11">
                  <c:v>2.763205931752391E-2</c:v>
                </c:pt>
                <c:pt idx="12">
                  <c:v>5.1642070494222161E-2</c:v>
                </c:pt>
                <c:pt idx="13">
                  <c:v>6.8883489278065799E-2</c:v>
                </c:pt>
                <c:pt idx="14">
                  <c:v>8.0260360099680197E-2</c:v>
                </c:pt>
                <c:pt idx="15">
                  <c:v>9.2453219076203769E-2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E4-440D-9A7D-F02457263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507520"/>
        <c:axId val="291508080"/>
      </c:scatterChart>
      <c:valAx>
        <c:axId val="291507520"/>
        <c:scaling>
          <c:orientation val="minMax"/>
          <c:max val="27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508080"/>
        <c:crossesAt val="-0.2"/>
        <c:crossBetween val="midCat"/>
        <c:majorUnit val="2"/>
      </c:valAx>
      <c:valAx>
        <c:axId val="291508080"/>
        <c:scaling>
          <c:orientation val="minMax"/>
          <c:max val="0.1"/>
          <c:min val="-2.0000000000000004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1507520"/>
        <c:crossesAt val="-6"/>
        <c:crossBetween val="midCat"/>
        <c:majorUnit val="2.0000000000000004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Ikaite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2'!$V$3:$V$31</c:f>
                <c:numCache>
                  <c:formatCode>General</c:formatCode>
                  <c:ptCount val="29"/>
                  <c:pt idx="0">
                    <c:v>6.8197954719508387E-3</c:v>
                  </c:pt>
                  <c:pt idx="1">
                    <c:v>6.7404178832137498E-3</c:v>
                  </c:pt>
                  <c:pt idx="2">
                    <c:v>6.6150346007157164E-3</c:v>
                  </c:pt>
                  <c:pt idx="3">
                    <c:v>6.8984320476645359E-3</c:v>
                  </c:pt>
                  <c:pt idx="4">
                    <c:v>6.6597021536138013E-3</c:v>
                  </c:pt>
                  <c:pt idx="5">
                    <c:v>6.6255173632800667E-3</c:v>
                  </c:pt>
                  <c:pt idx="6">
                    <c:v>6.8062314679078811E-3</c:v>
                  </c:pt>
                  <c:pt idx="7">
                    <c:v>6.9648855200824065E-3</c:v>
                  </c:pt>
                  <c:pt idx="8">
                    <c:v>6.7943528605756819E-3</c:v>
                  </c:pt>
                  <c:pt idx="9">
                    <c:v>6.7148167422159157E-3</c:v>
                  </c:pt>
                  <c:pt idx="10">
                    <c:v>6.7823645818116491E-3</c:v>
                  </c:pt>
                  <c:pt idx="11">
                    <c:v>7.2243870810720263E-3</c:v>
                  </c:pt>
                  <c:pt idx="12">
                    <c:v>6.8614828787289042E-3</c:v>
                  </c:pt>
                  <c:pt idx="13">
                    <c:v>7.1446813857687927E-3</c:v>
                  </c:pt>
                  <c:pt idx="14">
                    <c:v>7.1783707185072805E-3</c:v>
                  </c:pt>
                  <c:pt idx="15">
                    <c:v>7.8808273757491193E-3</c:v>
                  </c:pt>
                  <c:pt idx="16">
                    <c:v>8.6064345514669897E-3</c:v>
                  </c:pt>
                  <c:pt idx="17">
                    <c:v>9.5459051468074034E-3</c:v>
                  </c:pt>
                  <c:pt idx="18">
                    <c:v>1.0451724200083183E-2</c:v>
                  </c:pt>
                  <c:pt idx="19">
                    <c:v>1.1131462114148043E-2</c:v>
                  </c:pt>
                  <c:pt idx="20">
                    <c:v>1.2104477965486596E-2</c:v>
                  </c:pt>
                  <c:pt idx="21">
                    <c:v>1.2002790903901961E-2</c:v>
                  </c:pt>
                  <c:pt idx="22">
                    <c:v>1.2386726053444021E-2</c:v>
                  </c:pt>
                  <c:pt idx="23">
                    <c:v>1.341732153545833E-2</c:v>
                  </c:pt>
                  <c:pt idx="24">
                    <c:v>1.415266498987614E-2</c:v>
                  </c:pt>
                  <c:pt idx="25">
                    <c:v>1.7664211163804119E-2</c:v>
                  </c:pt>
                  <c:pt idx="26">
                    <c:v>2.0929036176524578E-2</c:v>
                  </c:pt>
                  <c:pt idx="27">
                    <c:v>2.5303847306636058E-2</c:v>
                  </c:pt>
                  <c:pt idx="28">
                    <c:v>3.2965636212989272E-2</c:v>
                  </c:pt>
                </c:numCache>
              </c:numRef>
            </c:plus>
            <c:minus>
              <c:numRef>
                <c:f>'Congo 2'!$V$3:$V$31</c:f>
                <c:numCache>
                  <c:formatCode>General</c:formatCode>
                  <c:ptCount val="29"/>
                  <c:pt idx="0">
                    <c:v>6.8197954719508387E-3</c:v>
                  </c:pt>
                  <c:pt idx="1">
                    <c:v>6.7404178832137498E-3</c:v>
                  </c:pt>
                  <c:pt idx="2">
                    <c:v>6.6150346007157164E-3</c:v>
                  </c:pt>
                  <c:pt idx="3">
                    <c:v>6.8984320476645359E-3</c:v>
                  </c:pt>
                  <c:pt idx="4">
                    <c:v>6.6597021536138013E-3</c:v>
                  </c:pt>
                  <c:pt idx="5">
                    <c:v>6.6255173632800667E-3</c:v>
                  </c:pt>
                  <c:pt idx="6">
                    <c:v>6.8062314679078811E-3</c:v>
                  </c:pt>
                  <c:pt idx="7">
                    <c:v>6.9648855200824065E-3</c:v>
                  </c:pt>
                  <c:pt idx="8">
                    <c:v>6.7943528605756819E-3</c:v>
                  </c:pt>
                  <c:pt idx="9">
                    <c:v>6.7148167422159157E-3</c:v>
                  </c:pt>
                  <c:pt idx="10">
                    <c:v>6.7823645818116491E-3</c:v>
                  </c:pt>
                  <c:pt idx="11">
                    <c:v>7.2243870810720263E-3</c:v>
                  </c:pt>
                  <c:pt idx="12">
                    <c:v>6.8614828787289042E-3</c:v>
                  </c:pt>
                  <c:pt idx="13">
                    <c:v>7.1446813857687927E-3</c:v>
                  </c:pt>
                  <c:pt idx="14">
                    <c:v>7.1783707185072805E-3</c:v>
                  </c:pt>
                  <c:pt idx="15">
                    <c:v>7.8808273757491193E-3</c:v>
                  </c:pt>
                  <c:pt idx="16">
                    <c:v>8.6064345514669897E-3</c:v>
                  </c:pt>
                  <c:pt idx="17">
                    <c:v>9.5459051468074034E-3</c:v>
                  </c:pt>
                  <c:pt idx="18">
                    <c:v>1.0451724200083183E-2</c:v>
                  </c:pt>
                  <c:pt idx="19">
                    <c:v>1.1131462114148043E-2</c:v>
                  </c:pt>
                  <c:pt idx="20">
                    <c:v>1.2104477965486596E-2</c:v>
                  </c:pt>
                  <c:pt idx="21">
                    <c:v>1.2002790903901961E-2</c:v>
                  </c:pt>
                  <c:pt idx="22">
                    <c:v>1.2386726053444021E-2</c:v>
                  </c:pt>
                  <c:pt idx="23">
                    <c:v>1.341732153545833E-2</c:v>
                  </c:pt>
                  <c:pt idx="24">
                    <c:v>1.415266498987614E-2</c:v>
                  </c:pt>
                  <c:pt idx="25">
                    <c:v>1.7664211163804119E-2</c:v>
                  </c:pt>
                  <c:pt idx="26">
                    <c:v>2.0929036176524578E-2</c:v>
                  </c:pt>
                  <c:pt idx="27">
                    <c:v>2.5303847306636058E-2</c:v>
                  </c:pt>
                  <c:pt idx="28">
                    <c:v>3.2965636212989272E-2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'Congo 2'!$B$3:$B$28</c:f>
              <c:numCache>
                <c:formatCode>General</c:formatCode>
                <c:ptCount val="26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</c:numCache>
            </c:numRef>
          </c:xVal>
          <c:yVal>
            <c:numRef>
              <c:f>'Congo 2'!$T$3:$T$28</c:f>
              <c:numCache>
                <c:formatCode>0.0000</c:formatCode>
                <c:ptCount val="26"/>
                <c:pt idx="0">
                  <c:v>0</c:v>
                </c:pt>
                <c:pt idx="1">
                  <c:v>-8.0566635359328065E-4</c:v>
                </c:pt>
                <c:pt idx="2">
                  <c:v>7.6708514792697274E-3</c:v>
                </c:pt>
                <c:pt idx="3">
                  <c:v>1.1528972045759419E-2</c:v>
                </c:pt>
                <c:pt idx="4">
                  <c:v>1.8462241652030583E-2</c:v>
                </c:pt>
                <c:pt idx="5">
                  <c:v>2.0709029511333715E-2</c:v>
                </c:pt>
                <c:pt idx="6">
                  <c:v>3.2567076546583869E-2</c:v>
                </c:pt>
                <c:pt idx="7">
                  <c:v>3.4836559232772062E-2</c:v>
                </c:pt>
                <c:pt idx="8">
                  <c:v>4.0442181467617591E-2</c:v>
                </c:pt>
                <c:pt idx="9">
                  <c:v>4.247336847173435E-2</c:v>
                </c:pt>
                <c:pt idx="10">
                  <c:v>4.9962661336104996E-2</c:v>
                </c:pt>
                <c:pt idx="11">
                  <c:v>5.4195246545815236E-2</c:v>
                </c:pt>
                <c:pt idx="12">
                  <c:v>5.3956950863763967E-2</c:v>
                </c:pt>
                <c:pt idx="13">
                  <c:v>5.863208519728947E-2</c:v>
                </c:pt>
                <c:pt idx="14">
                  <c:v>6.3273177290507535E-2</c:v>
                </c:pt>
                <c:pt idx="15">
                  <c:v>7.1375230480149987E-2</c:v>
                </c:pt>
                <c:pt idx="16">
                  <c:v>7.2646140784403276E-2</c:v>
                </c:pt>
                <c:pt idx="17">
                  <c:v>9.0268673842553299E-2</c:v>
                </c:pt>
                <c:pt idx="18">
                  <c:v>0.10133240193763256</c:v>
                </c:pt>
                <c:pt idx="19">
                  <c:v>0.10508839578326042</c:v>
                </c:pt>
                <c:pt idx="20">
                  <c:v>0.12028258236718806</c:v>
                </c:pt>
                <c:pt idx="21">
                  <c:v>0.11763863503779948</c:v>
                </c:pt>
                <c:pt idx="22">
                  <c:v>0.129144912256694</c:v>
                </c:pt>
                <c:pt idx="23">
                  <c:v>0.13427394312745713</c:v>
                </c:pt>
                <c:pt idx="24">
                  <c:v>0.14311357819009815</c:v>
                </c:pt>
                <c:pt idx="25">
                  <c:v>0.14949082453822954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8-42FF-900F-C173DDEDE359}"/>
            </c:ext>
          </c:extLst>
        </c:ser>
        <c:ser>
          <c:idx val="1"/>
          <c:order val="1"/>
          <c:tx>
            <c:v>b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2'!$Z$3:$Z$31</c:f>
                <c:numCache>
                  <c:formatCode>General</c:formatCode>
                  <c:ptCount val="29"/>
                  <c:pt idx="0">
                    <c:v>6.7352183605901205E-3</c:v>
                  </c:pt>
                  <c:pt idx="1">
                    <c:v>6.6268853097828338E-3</c:v>
                  </c:pt>
                  <c:pt idx="2">
                    <c:v>6.5063467548483111E-3</c:v>
                  </c:pt>
                  <c:pt idx="3">
                    <c:v>6.7590694805883611E-3</c:v>
                  </c:pt>
                  <c:pt idx="4">
                    <c:v>6.5062027804215494E-3</c:v>
                  </c:pt>
                  <c:pt idx="5">
                    <c:v>6.4943569450111975E-3</c:v>
                  </c:pt>
                  <c:pt idx="6">
                    <c:v>6.6980943981563776E-3</c:v>
                  </c:pt>
                  <c:pt idx="7">
                    <c:v>6.8544612682052081E-3</c:v>
                  </c:pt>
                  <c:pt idx="8">
                    <c:v>6.6738142616164058E-3</c:v>
                  </c:pt>
                  <c:pt idx="9">
                    <c:v>6.6136484540416365E-3</c:v>
                  </c:pt>
                  <c:pt idx="10">
                    <c:v>6.6854355861888518E-3</c:v>
                  </c:pt>
                  <c:pt idx="11">
                    <c:v>7.1307017957343731E-3</c:v>
                  </c:pt>
                  <c:pt idx="12">
                    <c:v>6.8415687464634858E-3</c:v>
                  </c:pt>
                  <c:pt idx="13">
                    <c:v>7.1061771075767001E-3</c:v>
                  </c:pt>
                  <c:pt idx="14">
                    <c:v>7.1297090044738012E-3</c:v>
                  </c:pt>
                  <c:pt idx="15">
                    <c:v>7.9225842099169847E-3</c:v>
                  </c:pt>
                  <c:pt idx="16">
                    <c:v>8.7641849957152875E-3</c:v>
                  </c:pt>
                  <c:pt idx="17">
                    <c:v>9.8698537758922875E-3</c:v>
                  </c:pt>
                  <c:pt idx="18">
                    <c:v>1.0939374945753925E-2</c:v>
                  </c:pt>
                  <c:pt idx="19">
                    <c:v>1.1853021570816273E-2</c:v>
                  </c:pt>
                  <c:pt idx="20">
                    <c:v>1.2898417449527279E-2</c:v>
                  </c:pt>
                  <c:pt idx="21">
                    <c:v>1.2887127754954153E-2</c:v>
                  </c:pt>
                  <c:pt idx="22">
                    <c:v>1.32944261015021E-2</c:v>
                  </c:pt>
                  <c:pt idx="23">
                    <c:v>1.4676172242730667E-2</c:v>
                  </c:pt>
                  <c:pt idx="24">
                    <c:v>1.5480960882087846E-2</c:v>
                  </c:pt>
                  <c:pt idx="25">
                    <c:v>1.9807804202740087E-2</c:v>
                  </c:pt>
                  <c:pt idx="26">
                    <c:v>2.294503144514996E-2</c:v>
                  </c:pt>
                  <c:pt idx="27">
                    <c:v>2.7641403505482796E-2</c:v>
                  </c:pt>
                  <c:pt idx="28">
                    <c:v>3.6324599408040011E-2</c:v>
                  </c:pt>
                </c:numCache>
              </c:numRef>
            </c:plus>
            <c:minus>
              <c:numRef>
                <c:f>'Congo 2'!$Z$3:$Z$31</c:f>
                <c:numCache>
                  <c:formatCode>General</c:formatCode>
                  <c:ptCount val="29"/>
                  <c:pt idx="0">
                    <c:v>6.7352183605901205E-3</c:v>
                  </c:pt>
                  <c:pt idx="1">
                    <c:v>6.6268853097828338E-3</c:v>
                  </c:pt>
                  <c:pt idx="2">
                    <c:v>6.5063467548483111E-3</c:v>
                  </c:pt>
                  <c:pt idx="3">
                    <c:v>6.7590694805883611E-3</c:v>
                  </c:pt>
                  <c:pt idx="4">
                    <c:v>6.5062027804215494E-3</c:v>
                  </c:pt>
                  <c:pt idx="5">
                    <c:v>6.4943569450111975E-3</c:v>
                  </c:pt>
                  <c:pt idx="6">
                    <c:v>6.6980943981563776E-3</c:v>
                  </c:pt>
                  <c:pt idx="7">
                    <c:v>6.8544612682052081E-3</c:v>
                  </c:pt>
                  <c:pt idx="8">
                    <c:v>6.6738142616164058E-3</c:v>
                  </c:pt>
                  <c:pt idx="9">
                    <c:v>6.6136484540416365E-3</c:v>
                  </c:pt>
                  <c:pt idx="10">
                    <c:v>6.6854355861888518E-3</c:v>
                  </c:pt>
                  <c:pt idx="11">
                    <c:v>7.1307017957343731E-3</c:v>
                  </c:pt>
                  <c:pt idx="12">
                    <c:v>6.8415687464634858E-3</c:v>
                  </c:pt>
                  <c:pt idx="13">
                    <c:v>7.1061771075767001E-3</c:v>
                  </c:pt>
                  <c:pt idx="14">
                    <c:v>7.1297090044738012E-3</c:v>
                  </c:pt>
                  <c:pt idx="15">
                    <c:v>7.9225842099169847E-3</c:v>
                  </c:pt>
                  <c:pt idx="16">
                    <c:v>8.7641849957152875E-3</c:v>
                  </c:pt>
                  <c:pt idx="17">
                    <c:v>9.8698537758922875E-3</c:v>
                  </c:pt>
                  <c:pt idx="18">
                    <c:v>1.0939374945753925E-2</c:v>
                  </c:pt>
                  <c:pt idx="19">
                    <c:v>1.1853021570816273E-2</c:v>
                  </c:pt>
                  <c:pt idx="20">
                    <c:v>1.2898417449527279E-2</c:v>
                  </c:pt>
                  <c:pt idx="21">
                    <c:v>1.2887127754954153E-2</c:v>
                  </c:pt>
                  <c:pt idx="22">
                    <c:v>1.32944261015021E-2</c:v>
                  </c:pt>
                  <c:pt idx="23">
                    <c:v>1.4676172242730667E-2</c:v>
                  </c:pt>
                  <c:pt idx="24">
                    <c:v>1.5480960882087846E-2</c:v>
                  </c:pt>
                  <c:pt idx="25">
                    <c:v>1.9807804202740087E-2</c:v>
                  </c:pt>
                  <c:pt idx="26">
                    <c:v>2.294503144514996E-2</c:v>
                  </c:pt>
                  <c:pt idx="27">
                    <c:v>2.7641403505482796E-2</c:v>
                  </c:pt>
                  <c:pt idx="28">
                    <c:v>3.6324599408040011E-2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xVal>
            <c:numRef>
              <c:f>'Congo 2'!$B$3:$B$28</c:f>
              <c:numCache>
                <c:formatCode>General</c:formatCode>
                <c:ptCount val="26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</c:numCache>
            </c:numRef>
          </c:xVal>
          <c:yVal>
            <c:numRef>
              <c:f>'Congo 2'!$X$3:$X$28</c:f>
              <c:numCache>
                <c:formatCode>0.0000</c:formatCode>
                <c:ptCount val="26"/>
                <c:pt idx="0">
                  <c:v>0</c:v>
                </c:pt>
                <c:pt idx="1">
                  <c:v>1.3350164964791205E-3</c:v>
                </c:pt>
                <c:pt idx="2">
                  <c:v>5.4603377423510374E-3</c:v>
                </c:pt>
                <c:pt idx="3">
                  <c:v>3.0067939109920897E-3</c:v>
                </c:pt>
                <c:pt idx="4">
                  <c:v>7.6733380608195092E-3</c:v>
                </c:pt>
                <c:pt idx="5">
                  <c:v>4.8950604870829865E-3</c:v>
                </c:pt>
                <c:pt idx="6">
                  <c:v>1.5563165283216947E-2</c:v>
                </c:pt>
                <c:pt idx="7">
                  <c:v>1.500991520360517E-2</c:v>
                </c:pt>
                <c:pt idx="8">
                  <c:v>1.9002937517386256E-2</c:v>
                </c:pt>
                <c:pt idx="9">
                  <c:v>1.9628350650871585E-2</c:v>
                </c:pt>
                <c:pt idx="10">
                  <c:v>2.5040579690618892E-2</c:v>
                </c:pt>
                <c:pt idx="11">
                  <c:v>1.9820785461179696E-2</c:v>
                </c:pt>
                <c:pt idx="12">
                  <c:v>2.7686558332285949E-2</c:v>
                </c:pt>
                <c:pt idx="13">
                  <c:v>2.6507895119188839E-2</c:v>
                </c:pt>
                <c:pt idx="14">
                  <c:v>3.3748254856831132E-2</c:v>
                </c:pt>
                <c:pt idx="15">
                  <c:v>4.1962815821606145E-2</c:v>
                </c:pt>
                <c:pt idx="16">
                  <c:v>4.1373484215068271E-2</c:v>
                </c:pt>
                <c:pt idx="17">
                  <c:v>4.5162044542884971E-2</c:v>
                </c:pt>
                <c:pt idx="18">
                  <c:v>4.8950604870723044E-2</c:v>
                </c:pt>
                <c:pt idx="19">
                  <c:v>4.8710061357853933E-2</c:v>
                </c:pt>
                <c:pt idx="20">
                  <c:v>5.2270105348436437E-2</c:v>
                </c:pt>
                <c:pt idx="21">
                  <c:v>4.6593278444507467E-2</c:v>
                </c:pt>
                <c:pt idx="22">
                  <c:v>5.7393682172753618E-2</c:v>
                </c:pt>
                <c:pt idx="23">
                  <c:v>6.1386704486534716E-2</c:v>
                </c:pt>
                <c:pt idx="24">
                  <c:v>6.4862558247608754E-2</c:v>
                </c:pt>
                <c:pt idx="25">
                  <c:v>6.5536080083676437E-2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58-42FF-900F-C173DDEDE359}"/>
            </c:ext>
          </c:extLst>
        </c:ser>
        <c:ser>
          <c:idx val="2"/>
          <c:order val="2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2'!$AD$3:$AD$28</c:f>
                <c:numCache>
                  <c:formatCode>General</c:formatCode>
                  <c:ptCount val="26"/>
                  <c:pt idx="0">
                    <c:v>7.9372802637351636E-3</c:v>
                  </c:pt>
                  <c:pt idx="1">
                    <c:v>7.8282226998887747E-3</c:v>
                  </c:pt>
                  <c:pt idx="2">
                    <c:v>7.6828142873528373E-3</c:v>
                  </c:pt>
                  <c:pt idx="3">
                    <c:v>7.9908654080057054E-3</c:v>
                  </c:pt>
                  <c:pt idx="4">
                    <c:v>7.7183840675159312E-3</c:v>
                  </c:pt>
                  <c:pt idx="5">
                    <c:v>7.7094708992839611E-3</c:v>
                  </c:pt>
                  <c:pt idx="6">
                    <c:v>7.9259199139688954E-3</c:v>
                  </c:pt>
                  <c:pt idx="7">
                    <c:v>8.0708042325435114E-3</c:v>
                  </c:pt>
                  <c:pt idx="8">
                    <c:v>7.8531427878892404E-3</c:v>
                  </c:pt>
                  <c:pt idx="9">
                    <c:v>7.7711879673751406E-3</c:v>
                  </c:pt>
                  <c:pt idx="10">
                    <c:v>7.8703260090093059E-3</c:v>
                  </c:pt>
                  <c:pt idx="11">
                    <c:v>8.5136475581771946E-3</c:v>
                  </c:pt>
                  <c:pt idx="12">
                    <c:v>7.8517609271924402E-3</c:v>
                  </c:pt>
                  <c:pt idx="13">
                    <c:v>8.2954791721437816E-3</c:v>
                  </c:pt>
                  <c:pt idx="14">
                    <c:v>8.2764898157068403E-3</c:v>
                  </c:pt>
                  <c:pt idx="15">
                    <c:v>9.1538965584336864E-3</c:v>
                  </c:pt>
                  <c:pt idx="16">
                    <c:v>9.887273313660799E-3</c:v>
                  </c:pt>
                  <c:pt idx="17">
                    <c:v>1.0810571978852565E-2</c:v>
                  </c:pt>
                  <c:pt idx="18">
                    <c:v>1.1580040898640145E-2</c:v>
                  </c:pt>
                  <c:pt idx="19">
                    <c:v>1.2133104868779564E-2</c:v>
                  </c:pt>
                  <c:pt idx="20">
                    <c:v>1.2811696580997312E-2</c:v>
                  </c:pt>
                  <c:pt idx="21">
                    <c:v>1.2486587557781028E-2</c:v>
                  </c:pt>
                  <c:pt idx="22">
                    <c:v>1.2694822975130462E-2</c:v>
                  </c:pt>
                  <c:pt idx="23">
                    <c:v>1.341087189773979E-2</c:v>
                  </c:pt>
                  <c:pt idx="24">
                    <c:v>1.3708226466058149E-2</c:v>
                  </c:pt>
                  <c:pt idx="25">
                    <c:v>1.6449829784548876E-2</c:v>
                  </c:pt>
                </c:numCache>
              </c:numRef>
            </c:plus>
            <c:minus>
              <c:numRef>
                <c:f>'Congo 2'!$AD$3:$AD$28</c:f>
                <c:numCache>
                  <c:formatCode>General</c:formatCode>
                  <c:ptCount val="26"/>
                  <c:pt idx="0">
                    <c:v>7.9372802637351636E-3</c:v>
                  </c:pt>
                  <c:pt idx="1">
                    <c:v>7.8282226998887747E-3</c:v>
                  </c:pt>
                  <c:pt idx="2">
                    <c:v>7.6828142873528373E-3</c:v>
                  </c:pt>
                  <c:pt idx="3">
                    <c:v>7.9908654080057054E-3</c:v>
                  </c:pt>
                  <c:pt idx="4">
                    <c:v>7.7183840675159312E-3</c:v>
                  </c:pt>
                  <c:pt idx="5">
                    <c:v>7.7094708992839611E-3</c:v>
                  </c:pt>
                  <c:pt idx="6">
                    <c:v>7.9259199139688954E-3</c:v>
                  </c:pt>
                  <c:pt idx="7">
                    <c:v>8.0708042325435114E-3</c:v>
                  </c:pt>
                  <c:pt idx="8">
                    <c:v>7.8531427878892404E-3</c:v>
                  </c:pt>
                  <c:pt idx="9">
                    <c:v>7.7711879673751406E-3</c:v>
                  </c:pt>
                  <c:pt idx="10">
                    <c:v>7.8703260090093059E-3</c:v>
                  </c:pt>
                  <c:pt idx="11">
                    <c:v>8.5136475581771946E-3</c:v>
                  </c:pt>
                  <c:pt idx="12">
                    <c:v>7.8517609271924402E-3</c:v>
                  </c:pt>
                  <c:pt idx="13">
                    <c:v>8.2954791721437816E-3</c:v>
                  </c:pt>
                  <c:pt idx="14">
                    <c:v>8.2764898157068403E-3</c:v>
                  </c:pt>
                  <c:pt idx="15">
                    <c:v>9.1538965584336864E-3</c:v>
                  </c:pt>
                  <c:pt idx="16">
                    <c:v>9.887273313660799E-3</c:v>
                  </c:pt>
                  <c:pt idx="17">
                    <c:v>1.0810571978852565E-2</c:v>
                  </c:pt>
                  <c:pt idx="18">
                    <c:v>1.1580040898640145E-2</c:v>
                  </c:pt>
                  <c:pt idx="19">
                    <c:v>1.2133104868779564E-2</c:v>
                  </c:pt>
                  <c:pt idx="20">
                    <c:v>1.2811696580997312E-2</c:v>
                  </c:pt>
                  <c:pt idx="21">
                    <c:v>1.2486587557781028E-2</c:v>
                  </c:pt>
                  <c:pt idx="22">
                    <c:v>1.2694822975130462E-2</c:v>
                  </c:pt>
                  <c:pt idx="23">
                    <c:v>1.341087189773979E-2</c:v>
                  </c:pt>
                  <c:pt idx="24">
                    <c:v>1.3708226466058149E-2</c:v>
                  </c:pt>
                  <c:pt idx="25">
                    <c:v>1.6449829784548876E-2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'Congo 2'!$B$3:$B$28</c:f>
              <c:numCache>
                <c:formatCode>General</c:formatCode>
                <c:ptCount val="26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</c:numCache>
            </c:numRef>
          </c:xVal>
          <c:yVal>
            <c:numRef>
              <c:f>'Congo 2'!$AB$3:$AB$28</c:f>
              <c:numCache>
                <c:formatCode>0.0000</c:formatCode>
                <c:ptCount val="26"/>
                <c:pt idx="0">
                  <c:v>0</c:v>
                </c:pt>
                <c:pt idx="1">
                  <c:v>4.1860998651102009E-3</c:v>
                </c:pt>
                <c:pt idx="2">
                  <c:v>9.930661151891727E-3</c:v>
                </c:pt>
                <c:pt idx="3">
                  <c:v>9.758505529733166E-3</c:v>
                </c:pt>
                <c:pt idx="4">
                  <c:v>1.8610928837564773E-2</c:v>
                </c:pt>
                <c:pt idx="5">
                  <c:v>1.6717216993820613E-2</c:v>
                </c:pt>
                <c:pt idx="6">
                  <c:v>2.9012752744839519E-2</c:v>
                </c:pt>
                <c:pt idx="7">
                  <c:v>2.959264536684815E-2</c:v>
                </c:pt>
                <c:pt idx="8">
                  <c:v>3.2981392876698497E-2</c:v>
                </c:pt>
                <c:pt idx="9">
                  <c:v>3.8571920185745651E-2</c:v>
                </c:pt>
                <c:pt idx="10">
                  <c:v>4.483294833898676E-2</c:v>
                </c:pt>
                <c:pt idx="11">
                  <c:v>4.1407957540255842E-2</c:v>
                </c:pt>
                <c:pt idx="12">
                  <c:v>5.0586570447980379E-2</c:v>
                </c:pt>
                <c:pt idx="13">
                  <c:v>5.1039611558923108E-2</c:v>
                </c:pt>
                <c:pt idx="14">
                  <c:v>6.1640773555008799E-2</c:v>
                </c:pt>
                <c:pt idx="15">
                  <c:v>7.2042597462283531E-2</c:v>
                </c:pt>
                <c:pt idx="16">
                  <c:v>7.2260057195534771E-2</c:v>
                </c:pt>
                <c:pt idx="17">
                  <c:v>7.446183699471548E-2</c:v>
                </c:pt>
                <c:pt idx="18">
                  <c:v>7.5567257305427973E-2</c:v>
                </c:pt>
                <c:pt idx="19">
                  <c:v>6.9206560107773346E-2</c:v>
                </c:pt>
                <c:pt idx="20">
                  <c:v>7.3111774484099376E-2</c:v>
                </c:pt>
                <c:pt idx="21">
                  <c:v>6.6361461931051066E-2</c:v>
                </c:pt>
                <c:pt idx="22">
                  <c:v>6.6560800019862004E-2</c:v>
                </c:pt>
                <c:pt idx="23">
                  <c:v>6.118773244406607E-2</c:v>
                </c:pt>
                <c:pt idx="24">
                  <c:v>7.1915745951217649E-2</c:v>
                </c:pt>
                <c:pt idx="25">
                  <c:v>8.3187408791497289E-2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58-42FF-900F-C173DDEDE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512000"/>
        <c:axId val="291512560"/>
      </c:scatterChart>
      <c:valAx>
        <c:axId val="291512000"/>
        <c:scaling>
          <c:orientation val="minMax"/>
          <c:max val="21"/>
          <c:min val="-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512560"/>
        <c:crossesAt val="-0.2"/>
        <c:crossBetween val="midCat"/>
      </c:valAx>
      <c:valAx>
        <c:axId val="291512560"/>
        <c:scaling>
          <c:orientation val="minMax"/>
          <c:max val="0.18000000000000002"/>
          <c:min val="-1.0000000000000002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1512000"/>
        <c:crossesAt val="-6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5090899733789961"/>
          <c:y val="0.13389180519101779"/>
          <c:w val="8.0767573263986661E-2"/>
          <c:h val="0.183582877013469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2'!$I$9:$I$34</c:f>
                <c:numCache>
                  <c:formatCode>General</c:formatCode>
                  <c:ptCount val="26"/>
                  <c:pt idx="0">
                    <c:v>4.0111156035605869E-3</c:v>
                  </c:pt>
                  <c:pt idx="1">
                    <c:v>4.9332912733486564E-3</c:v>
                  </c:pt>
                  <c:pt idx="2">
                    <c:v>4.8134236759474827E-3</c:v>
                  </c:pt>
                  <c:pt idx="3">
                    <c:v>4.613512979517005E-3</c:v>
                  </c:pt>
                  <c:pt idx="4">
                    <c:v>4.1916233716094735E-3</c:v>
                  </c:pt>
                  <c:pt idx="5">
                    <c:v>4.9352707146452556E-3</c:v>
                  </c:pt>
                  <c:pt idx="6">
                    <c:v>3.329885096898653E-3</c:v>
                  </c:pt>
                  <c:pt idx="7">
                    <c:v>5.3956506242005559E-3</c:v>
                  </c:pt>
                  <c:pt idx="8">
                    <c:v>3.9511596553305156E-3</c:v>
                  </c:pt>
                  <c:pt idx="9">
                    <c:v>3.3692391275355277E-3</c:v>
                  </c:pt>
                  <c:pt idx="10">
                    <c:v>2.9479317050455957E-3</c:v>
                  </c:pt>
                  <c:pt idx="11">
                    <c:v>2.7072787897541328E-3</c:v>
                  </c:pt>
                  <c:pt idx="12">
                    <c:v>2.6268750574002285E-3</c:v>
                  </c:pt>
                  <c:pt idx="13">
                    <c:v>2.5067396201427154E-3</c:v>
                  </c:pt>
                  <c:pt idx="14">
                    <c:v>2.4865914566332436E-3</c:v>
                  </c:pt>
                  <c:pt idx="15">
                    <c:v>2.3062277373820266E-3</c:v>
                  </c:pt>
                  <c:pt idx="16">
                    <c:v>2.1457803029801678E-3</c:v>
                  </c:pt>
                  <c:pt idx="17">
                    <c:v>2.1057153325556226E-3</c:v>
                  </c:pt>
                  <c:pt idx="18">
                    <c:v>1.9252296939406203E-3</c:v>
                  </c:pt>
                  <c:pt idx="19">
                    <c:v>1.9451924968510944E-3</c:v>
                  </c:pt>
                  <c:pt idx="20">
                    <c:v>1.8851071322426717E-3</c:v>
                  </c:pt>
                  <c:pt idx="21">
                    <c:v>1.8248965624563832E-3</c:v>
                  </c:pt>
                  <c:pt idx="22">
                    <c:v>1.7246607231382091E-3</c:v>
                  </c:pt>
                  <c:pt idx="23">
                    <c:v>1.664486122998706E-3</c:v>
                  </c:pt>
                  <c:pt idx="24">
                    <c:v>1.6645198371658398E-3</c:v>
                  </c:pt>
                  <c:pt idx="25">
                    <c:v>1.604284401923778E-3</c:v>
                  </c:pt>
                </c:numCache>
              </c:numRef>
            </c:plus>
            <c:minus>
              <c:numRef>
                <c:f>'Congo 2'!$I$9:$I$34</c:f>
                <c:numCache>
                  <c:formatCode>General</c:formatCode>
                  <c:ptCount val="26"/>
                  <c:pt idx="0">
                    <c:v>4.0111156035605869E-3</c:v>
                  </c:pt>
                  <c:pt idx="1">
                    <c:v>4.9332912733486564E-3</c:v>
                  </c:pt>
                  <c:pt idx="2">
                    <c:v>4.8134236759474827E-3</c:v>
                  </c:pt>
                  <c:pt idx="3">
                    <c:v>4.613512979517005E-3</c:v>
                  </c:pt>
                  <c:pt idx="4">
                    <c:v>4.1916233716094735E-3</c:v>
                  </c:pt>
                  <c:pt idx="5">
                    <c:v>4.9352707146452556E-3</c:v>
                  </c:pt>
                  <c:pt idx="6">
                    <c:v>3.329885096898653E-3</c:v>
                  </c:pt>
                  <c:pt idx="7">
                    <c:v>5.3956506242005559E-3</c:v>
                  </c:pt>
                  <c:pt idx="8">
                    <c:v>3.9511596553305156E-3</c:v>
                  </c:pt>
                  <c:pt idx="9">
                    <c:v>3.3692391275355277E-3</c:v>
                  </c:pt>
                  <c:pt idx="10">
                    <c:v>2.9479317050455957E-3</c:v>
                  </c:pt>
                  <c:pt idx="11">
                    <c:v>2.7072787897541328E-3</c:v>
                  </c:pt>
                  <c:pt idx="12">
                    <c:v>2.6268750574002285E-3</c:v>
                  </c:pt>
                  <c:pt idx="13">
                    <c:v>2.5067396201427154E-3</c:v>
                  </c:pt>
                  <c:pt idx="14">
                    <c:v>2.4865914566332436E-3</c:v>
                  </c:pt>
                  <c:pt idx="15">
                    <c:v>2.3062277373820266E-3</c:v>
                  </c:pt>
                  <c:pt idx="16">
                    <c:v>2.1457803029801678E-3</c:v>
                  </c:pt>
                  <c:pt idx="17">
                    <c:v>2.1057153325556226E-3</c:v>
                  </c:pt>
                  <c:pt idx="18">
                    <c:v>1.9252296939406203E-3</c:v>
                  </c:pt>
                  <c:pt idx="19">
                    <c:v>1.9451924968510944E-3</c:v>
                  </c:pt>
                  <c:pt idx="20">
                    <c:v>1.8851071322426717E-3</c:v>
                  </c:pt>
                  <c:pt idx="21">
                    <c:v>1.8248965624563832E-3</c:v>
                  </c:pt>
                  <c:pt idx="22">
                    <c:v>1.7246607231382091E-3</c:v>
                  </c:pt>
                  <c:pt idx="23">
                    <c:v>1.664486122998706E-3</c:v>
                  </c:pt>
                  <c:pt idx="24">
                    <c:v>1.6645198371658398E-3</c:v>
                  </c:pt>
                  <c:pt idx="25">
                    <c:v>1.604284401923778E-3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'Congo 2'!$B$9:$B$34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xVal>
          <c:yVal>
            <c:numRef>
              <c:f>'Congo 2'!$G$9:$G$34</c:f>
              <c:numCache>
                <c:formatCode>0.0000</c:formatCode>
                <c:ptCount val="26"/>
                <c:pt idx="0">
                  <c:v>0</c:v>
                </c:pt>
                <c:pt idx="1">
                  <c:v>7.7213975368468227E-3</c:v>
                </c:pt>
                <c:pt idx="2">
                  <c:v>-1.764890865581783E-3</c:v>
                </c:pt>
                <c:pt idx="3">
                  <c:v>-1.582385105604954E-2</c:v>
                </c:pt>
                <c:pt idx="4">
                  <c:v>-1.8050020216764344E-4</c:v>
                </c:pt>
                <c:pt idx="5">
                  <c:v>-3.2389758498754626E-2</c:v>
                </c:pt>
                <c:pt idx="6">
                  <c:v>-1.9794855503577374E-2</c:v>
                </c:pt>
                <c:pt idx="7">
                  <c:v>-1.2975958977533146E-2</c:v>
                </c:pt>
                <c:pt idx="8">
                  <c:v>-5.3347837527509354E-3</c:v>
                </c:pt>
                <c:pt idx="9">
                  <c:v>2.9080588125782107E-3</c:v>
                </c:pt>
                <c:pt idx="10">
                  <c:v>8.0823979411642956E-3</c:v>
                </c:pt>
                <c:pt idx="11">
                  <c:v>8.2829537213525463E-3</c:v>
                </c:pt>
                <c:pt idx="12">
                  <c:v>1.5442795073693645E-2</c:v>
                </c:pt>
                <c:pt idx="13">
                  <c:v>8.2829537213525463E-3</c:v>
                </c:pt>
                <c:pt idx="14">
                  <c:v>1.207345796671274E-2</c:v>
                </c:pt>
                <c:pt idx="15">
                  <c:v>7.0996746182970935E-3</c:v>
                </c:pt>
                <c:pt idx="16">
                  <c:v>7.7615086928880346E-3</c:v>
                </c:pt>
                <c:pt idx="17">
                  <c:v>5.715839735071203E-3</c:v>
                </c:pt>
                <c:pt idx="18">
                  <c:v>5.4952283768623465E-3</c:v>
                </c:pt>
                <c:pt idx="19">
                  <c:v>1.0208289211045739E-2</c:v>
                </c:pt>
                <c:pt idx="20">
                  <c:v>6.2172291855151079E-3</c:v>
                </c:pt>
                <c:pt idx="21">
                  <c:v>8.8244543278198501E-3</c:v>
                </c:pt>
                <c:pt idx="22">
                  <c:v>6.8991188381088428E-3</c:v>
                </c:pt>
                <c:pt idx="23">
                  <c:v>7.6211196467616043E-3</c:v>
                </c:pt>
                <c:pt idx="24">
                  <c:v>5.5955062669653787E-3</c:v>
                </c:pt>
                <c:pt idx="25">
                  <c:v>1.0087955742939915E-2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79-4BD1-8058-88C1BCC8C5D4}"/>
            </c:ext>
          </c:extLst>
        </c:ser>
        <c:ser>
          <c:idx val="2"/>
          <c:order val="1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2'!$M$9:$M$34</c:f>
                <c:numCache>
                  <c:formatCode>General</c:formatCode>
                  <c:ptCount val="26"/>
                  <c:pt idx="0">
                    <c:v>1.6360179323526534E-2</c:v>
                  </c:pt>
                  <c:pt idx="1">
                    <c:v>1.9920031111402746E-2</c:v>
                  </c:pt>
                  <c:pt idx="2">
                    <c:v>1.9308232396467381E-2</c:v>
                  </c:pt>
                  <c:pt idx="3">
                    <c:v>1.8734658907752371E-2</c:v>
                  </c:pt>
                  <c:pt idx="4">
                    <c:v>1.7086542634327097E-2</c:v>
                  </c:pt>
                  <c:pt idx="5">
                    <c:v>1.9261500121770463E-2</c:v>
                  </c:pt>
                  <c:pt idx="6">
                    <c:v>1.1770801488308121E-2</c:v>
                  </c:pt>
                  <c:pt idx="7">
                    <c:v>1.9462151103390137E-2</c:v>
                  </c:pt>
                  <c:pt idx="8">
                    <c:v>1.4933978903715677E-2</c:v>
                  </c:pt>
                  <c:pt idx="9">
                    <c:v>1.2959978775908005E-2</c:v>
                  </c:pt>
                  <c:pt idx="10">
                    <c:v>1.1505025748435366E-2</c:v>
                  </c:pt>
                  <c:pt idx="11">
                    <c:v>1.0659423499423617E-2</c:v>
                  </c:pt>
                  <c:pt idx="12">
                    <c:v>1.0119785406577193E-2</c:v>
                  </c:pt>
                  <c:pt idx="13">
                    <c:v>9.6917393292893991E-3</c:v>
                  </c:pt>
                  <c:pt idx="14">
                    <c:v>9.6086532786097637E-3</c:v>
                  </c:pt>
                  <c:pt idx="15">
                    <c:v>8.9342055886829017E-3</c:v>
                  </c:pt>
                  <c:pt idx="16">
                    <c:v>8.3419128322905958E-3</c:v>
                  </c:pt>
                  <c:pt idx="17">
                    <c:v>8.0951596576662559E-3</c:v>
                  </c:pt>
                  <c:pt idx="18">
                    <c:v>7.4375329351320449E-3</c:v>
                  </c:pt>
                  <c:pt idx="19">
                    <c:v>7.5192551878608483E-3</c:v>
                  </c:pt>
                  <c:pt idx="20">
                    <c:v>7.2497686056864933E-3</c:v>
                  </c:pt>
                  <c:pt idx="21">
                    <c:v>7.0264844504133728E-3</c:v>
                  </c:pt>
                  <c:pt idx="22">
                    <c:v>6.6857813546577693E-3</c:v>
                  </c:pt>
                  <c:pt idx="23">
                    <c:v>6.3809042057958896E-3</c:v>
                  </c:pt>
                  <c:pt idx="24">
                    <c:v>6.5040169782407493E-3</c:v>
                  </c:pt>
                  <c:pt idx="25">
                    <c:v>6.1868149531857505E-3</c:v>
                  </c:pt>
                </c:numCache>
              </c:numRef>
            </c:plus>
            <c:minus>
              <c:numRef>
                <c:f>'Congo 2'!$M$9:$M$34</c:f>
                <c:numCache>
                  <c:formatCode>General</c:formatCode>
                  <c:ptCount val="26"/>
                  <c:pt idx="0">
                    <c:v>1.6360179323526534E-2</c:v>
                  </c:pt>
                  <c:pt idx="1">
                    <c:v>1.9920031111402746E-2</c:v>
                  </c:pt>
                  <c:pt idx="2">
                    <c:v>1.9308232396467381E-2</c:v>
                  </c:pt>
                  <c:pt idx="3">
                    <c:v>1.8734658907752371E-2</c:v>
                  </c:pt>
                  <c:pt idx="4">
                    <c:v>1.7086542634327097E-2</c:v>
                  </c:pt>
                  <c:pt idx="5">
                    <c:v>1.9261500121770463E-2</c:v>
                  </c:pt>
                  <c:pt idx="6">
                    <c:v>1.1770801488308121E-2</c:v>
                  </c:pt>
                  <c:pt idx="7">
                    <c:v>1.9462151103390137E-2</c:v>
                  </c:pt>
                  <c:pt idx="8">
                    <c:v>1.4933978903715677E-2</c:v>
                  </c:pt>
                  <c:pt idx="9">
                    <c:v>1.2959978775908005E-2</c:v>
                  </c:pt>
                  <c:pt idx="10">
                    <c:v>1.1505025748435366E-2</c:v>
                  </c:pt>
                  <c:pt idx="11">
                    <c:v>1.0659423499423617E-2</c:v>
                  </c:pt>
                  <c:pt idx="12">
                    <c:v>1.0119785406577193E-2</c:v>
                  </c:pt>
                  <c:pt idx="13">
                    <c:v>9.6917393292893991E-3</c:v>
                  </c:pt>
                  <c:pt idx="14">
                    <c:v>9.6086532786097637E-3</c:v>
                  </c:pt>
                  <c:pt idx="15">
                    <c:v>8.9342055886829017E-3</c:v>
                  </c:pt>
                  <c:pt idx="16">
                    <c:v>8.3419128322905958E-3</c:v>
                  </c:pt>
                  <c:pt idx="17">
                    <c:v>8.0951596576662559E-3</c:v>
                  </c:pt>
                  <c:pt idx="18">
                    <c:v>7.4375329351320449E-3</c:v>
                  </c:pt>
                  <c:pt idx="19">
                    <c:v>7.5192551878608483E-3</c:v>
                  </c:pt>
                  <c:pt idx="20">
                    <c:v>7.2497686056864933E-3</c:v>
                  </c:pt>
                  <c:pt idx="21">
                    <c:v>7.0264844504133728E-3</c:v>
                  </c:pt>
                  <c:pt idx="22">
                    <c:v>6.6857813546577693E-3</c:v>
                  </c:pt>
                  <c:pt idx="23">
                    <c:v>6.3809042057958896E-3</c:v>
                  </c:pt>
                  <c:pt idx="24">
                    <c:v>6.5040169782407493E-3</c:v>
                  </c:pt>
                  <c:pt idx="25">
                    <c:v>6.1868149531857505E-3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'Congo 2'!$B$9:$B$34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xVal>
          <c:yVal>
            <c:numRef>
              <c:f>'Congo 2'!$K$9:$K$34</c:f>
              <c:numCache>
                <c:formatCode>0.0000</c:formatCode>
                <c:ptCount val="26"/>
                <c:pt idx="0">
                  <c:v>0</c:v>
                </c:pt>
                <c:pt idx="1">
                  <c:v>-1.9082963830761589E-2</c:v>
                </c:pt>
                <c:pt idx="2">
                  <c:v>-1.1818293098143969E-2</c:v>
                </c:pt>
                <c:pt idx="3">
                  <c:v>1.1149333111436906E-2</c:v>
                </c:pt>
                <c:pt idx="4">
                  <c:v>7.4759212547169896E-3</c:v>
                </c:pt>
                <c:pt idx="5">
                  <c:v>1.7516189125074893E-2</c:v>
                </c:pt>
                <c:pt idx="6">
                  <c:v>4.6475114864362333E-3</c:v>
                </c:pt>
                <c:pt idx="7">
                  <c:v>1.1495549244898961E-2</c:v>
                </c:pt>
                <c:pt idx="8">
                  <c:v>1.7369487373541134E-3</c:v>
                </c:pt>
                <c:pt idx="9">
                  <c:v>1.996904240959101E-2</c:v>
                </c:pt>
                <c:pt idx="10">
                  <c:v>1.9640430486302166E-2</c:v>
                </c:pt>
                <c:pt idx="11">
                  <c:v>2.6828816308162265E-2</c:v>
                </c:pt>
                <c:pt idx="12">
                  <c:v>2.6042494920286572E-2</c:v>
                </c:pt>
                <c:pt idx="13">
                  <c:v>2.3859572858474981E-2</c:v>
                </c:pt>
                <c:pt idx="14">
                  <c:v>3.3776611257599565E-2</c:v>
                </c:pt>
                <c:pt idx="15">
                  <c:v>3.2069002870527184E-2</c:v>
                </c:pt>
                <c:pt idx="16">
                  <c:v>2.9762851337482278E-2</c:v>
                </c:pt>
                <c:pt idx="17">
                  <c:v>3.4304737562879252E-2</c:v>
                </c:pt>
                <c:pt idx="18">
                  <c:v>4.2754758447333403E-2</c:v>
                </c:pt>
                <c:pt idx="19">
                  <c:v>4.8018417289957066E-2</c:v>
                </c:pt>
                <c:pt idx="20">
                  <c:v>4.3670177376486249E-2</c:v>
                </c:pt>
                <c:pt idx="21">
                  <c:v>4.9291788492680497E-2</c:v>
                </c:pt>
                <c:pt idx="22">
                  <c:v>5.7113925880859548E-2</c:v>
                </c:pt>
                <c:pt idx="23">
                  <c:v>5.5729061347032177E-2</c:v>
                </c:pt>
                <c:pt idx="24">
                  <c:v>5.6468438174411217E-2</c:v>
                </c:pt>
                <c:pt idx="25">
                  <c:v>6.4636791696052326E-2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79-4BD1-8058-88C1BCC8C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51792"/>
        <c:axId val="291352352"/>
      </c:scatterChart>
      <c:valAx>
        <c:axId val="291351792"/>
        <c:scaling>
          <c:orientation val="minMax"/>
          <c:max val="2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352352"/>
        <c:crossesAt val="-0.2"/>
        <c:crossBetween val="midCat"/>
        <c:majorUnit val="2"/>
      </c:valAx>
      <c:valAx>
        <c:axId val="291352352"/>
        <c:scaling>
          <c:orientation val="minMax"/>
          <c:max val="7.0000000000000007E-2"/>
          <c:min val="-4.0000000000000008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1351792"/>
        <c:crossesAt val="-6"/>
        <c:crossBetween val="midCat"/>
        <c:majorUnit val="1.0000000000000002E-2"/>
      </c:valAx>
    </c:plotArea>
    <c:legend>
      <c:legendPos val="r"/>
      <c:layout>
        <c:manualLayout>
          <c:xMode val="edge"/>
          <c:yMode val="edge"/>
          <c:x val="0.17510217154937494"/>
          <c:y val="0.14632033192260685"/>
          <c:w val="7.9104152407170114E-2"/>
          <c:h val="0.127299636647847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6825746985396909"/>
          <c:y val="0.676734232009448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wt% ikaite:calcite vs g ikaite remaining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-2.4315499290742146E-2"/>
                  <c:y val="-2.9117903307162034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'normalised to % ikaite'!$A$5:$A$105</c:f>
              <c:numCache>
                <c:formatCode>General</c:formatCode>
                <c:ptCount val="101"/>
                <c:pt idx="0">
                  <c:v>100</c:v>
                </c:pt>
                <c:pt idx="1">
                  <c:v>99</c:v>
                </c:pt>
                <c:pt idx="2">
                  <c:v>98</c:v>
                </c:pt>
                <c:pt idx="3">
                  <c:v>97</c:v>
                </c:pt>
                <c:pt idx="4">
                  <c:v>96</c:v>
                </c:pt>
                <c:pt idx="5">
                  <c:v>95</c:v>
                </c:pt>
                <c:pt idx="6">
                  <c:v>94</c:v>
                </c:pt>
                <c:pt idx="7">
                  <c:v>93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87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83</c:v>
                </c:pt>
                <c:pt idx="18">
                  <c:v>82</c:v>
                </c:pt>
                <c:pt idx="19">
                  <c:v>81</c:v>
                </c:pt>
                <c:pt idx="20">
                  <c:v>80</c:v>
                </c:pt>
                <c:pt idx="21">
                  <c:v>79</c:v>
                </c:pt>
                <c:pt idx="22">
                  <c:v>78</c:v>
                </c:pt>
                <c:pt idx="23">
                  <c:v>77</c:v>
                </c:pt>
                <c:pt idx="24">
                  <c:v>76</c:v>
                </c:pt>
                <c:pt idx="25">
                  <c:v>75</c:v>
                </c:pt>
                <c:pt idx="26">
                  <c:v>74</c:v>
                </c:pt>
                <c:pt idx="27">
                  <c:v>73</c:v>
                </c:pt>
                <c:pt idx="28">
                  <c:v>72</c:v>
                </c:pt>
                <c:pt idx="29">
                  <c:v>71</c:v>
                </c:pt>
                <c:pt idx="30">
                  <c:v>70</c:v>
                </c:pt>
                <c:pt idx="31">
                  <c:v>69</c:v>
                </c:pt>
                <c:pt idx="32">
                  <c:v>68</c:v>
                </c:pt>
                <c:pt idx="33">
                  <c:v>67</c:v>
                </c:pt>
                <c:pt idx="34">
                  <c:v>66</c:v>
                </c:pt>
                <c:pt idx="35">
                  <c:v>65</c:v>
                </c:pt>
                <c:pt idx="36">
                  <c:v>64</c:v>
                </c:pt>
                <c:pt idx="37">
                  <c:v>63</c:v>
                </c:pt>
                <c:pt idx="38">
                  <c:v>62</c:v>
                </c:pt>
                <c:pt idx="39">
                  <c:v>61</c:v>
                </c:pt>
                <c:pt idx="40">
                  <c:v>60</c:v>
                </c:pt>
                <c:pt idx="41">
                  <c:v>59</c:v>
                </c:pt>
                <c:pt idx="42">
                  <c:v>58</c:v>
                </c:pt>
                <c:pt idx="43">
                  <c:v>57</c:v>
                </c:pt>
                <c:pt idx="44">
                  <c:v>56</c:v>
                </c:pt>
                <c:pt idx="45">
                  <c:v>55</c:v>
                </c:pt>
                <c:pt idx="46">
                  <c:v>54</c:v>
                </c:pt>
                <c:pt idx="47">
                  <c:v>53</c:v>
                </c:pt>
                <c:pt idx="48">
                  <c:v>52</c:v>
                </c:pt>
                <c:pt idx="49">
                  <c:v>51</c:v>
                </c:pt>
                <c:pt idx="50">
                  <c:v>50</c:v>
                </c:pt>
                <c:pt idx="51">
                  <c:v>49</c:v>
                </c:pt>
                <c:pt idx="52">
                  <c:v>48</c:v>
                </c:pt>
                <c:pt idx="53">
                  <c:v>47</c:v>
                </c:pt>
                <c:pt idx="54">
                  <c:v>46</c:v>
                </c:pt>
                <c:pt idx="55">
                  <c:v>45</c:v>
                </c:pt>
                <c:pt idx="56">
                  <c:v>44</c:v>
                </c:pt>
                <c:pt idx="57">
                  <c:v>43</c:v>
                </c:pt>
                <c:pt idx="58">
                  <c:v>42</c:v>
                </c:pt>
                <c:pt idx="59">
                  <c:v>41</c:v>
                </c:pt>
                <c:pt idx="60">
                  <c:v>40</c:v>
                </c:pt>
                <c:pt idx="61">
                  <c:v>39</c:v>
                </c:pt>
                <c:pt idx="62">
                  <c:v>38</c:v>
                </c:pt>
                <c:pt idx="63">
                  <c:v>37</c:v>
                </c:pt>
                <c:pt idx="64">
                  <c:v>36</c:v>
                </c:pt>
                <c:pt idx="65">
                  <c:v>35</c:v>
                </c:pt>
                <c:pt idx="66">
                  <c:v>34</c:v>
                </c:pt>
                <c:pt idx="67">
                  <c:v>33</c:v>
                </c:pt>
                <c:pt idx="68">
                  <c:v>32</c:v>
                </c:pt>
                <c:pt idx="69">
                  <c:v>31</c:v>
                </c:pt>
                <c:pt idx="70">
                  <c:v>30</c:v>
                </c:pt>
                <c:pt idx="71">
                  <c:v>29</c:v>
                </c:pt>
                <c:pt idx="72">
                  <c:v>28</c:v>
                </c:pt>
                <c:pt idx="73">
                  <c:v>27</c:v>
                </c:pt>
                <c:pt idx="74">
                  <c:v>26</c:v>
                </c:pt>
                <c:pt idx="75">
                  <c:v>25</c:v>
                </c:pt>
                <c:pt idx="76">
                  <c:v>24</c:v>
                </c:pt>
                <c:pt idx="77">
                  <c:v>23</c:v>
                </c:pt>
                <c:pt idx="78">
                  <c:v>22</c:v>
                </c:pt>
                <c:pt idx="79">
                  <c:v>21</c:v>
                </c:pt>
                <c:pt idx="80">
                  <c:v>20</c:v>
                </c:pt>
                <c:pt idx="81">
                  <c:v>19</c:v>
                </c:pt>
                <c:pt idx="82">
                  <c:v>18</c:v>
                </c:pt>
                <c:pt idx="83">
                  <c:v>17</c:v>
                </c:pt>
                <c:pt idx="84">
                  <c:v>16</c:v>
                </c:pt>
                <c:pt idx="85">
                  <c:v>15</c:v>
                </c:pt>
                <c:pt idx="86">
                  <c:v>14</c:v>
                </c:pt>
                <c:pt idx="87">
                  <c:v>13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9</c:v>
                </c:pt>
                <c:pt idx="92">
                  <c:v>8</c:v>
                </c:pt>
                <c:pt idx="93">
                  <c:v>7</c:v>
                </c:pt>
                <c:pt idx="94">
                  <c:v>6</c:v>
                </c:pt>
                <c:pt idx="95">
                  <c:v>5</c:v>
                </c:pt>
                <c:pt idx="96">
                  <c:v>4</c:v>
                </c:pt>
                <c:pt idx="97">
                  <c:v>3</c:v>
                </c:pt>
                <c:pt idx="98">
                  <c:v>2</c:v>
                </c:pt>
                <c:pt idx="99">
                  <c:v>1</c:v>
                </c:pt>
                <c:pt idx="100">
                  <c:v>0</c:v>
                </c:pt>
              </c:numCache>
            </c:numRef>
          </c:xVal>
          <c:yVal>
            <c:numRef>
              <c:f>'normalised to % ikaite'!$D$5:$D$105</c:f>
              <c:numCache>
                <c:formatCode>0.00</c:formatCode>
                <c:ptCount val="101"/>
                <c:pt idx="0">
                  <c:v>100</c:v>
                </c:pt>
                <c:pt idx="1">
                  <c:v>99.51749095295537</c:v>
                </c:pt>
                <c:pt idx="2">
                  <c:v>99.0299110751819</c:v>
                </c:pt>
                <c:pt idx="3">
                  <c:v>98.537180008126782</c:v>
                </c:pt>
                <c:pt idx="4">
                  <c:v>98.039215686274503</c:v>
                </c:pt>
                <c:pt idx="5">
                  <c:v>97.5359342915811</c:v>
                </c:pt>
                <c:pt idx="6">
                  <c:v>97.027250206440968</c:v>
                </c:pt>
                <c:pt idx="7">
                  <c:v>96.513075965130753</c:v>
                </c:pt>
                <c:pt idx="8">
                  <c:v>95.993322203672776</c:v>
                </c:pt>
                <c:pt idx="9">
                  <c:v>95.467897608057072</c:v>
                </c:pt>
                <c:pt idx="10">
                  <c:v>94.936708860759495</c:v>
                </c:pt>
                <c:pt idx="11">
                  <c:v>94.399660585490025</c:v>
                </c:pt>
                <c:pt idx="12">
                  <c:v>93.856655290102381</c:v>
                </c:pt>
                <c:pt idx="13">
                  <c:v>93.307593307593322</c:v>
                </c:pt>
                <c:pt idx="14">
                  <c:v>92.752372735116481</c:v>
                </c:pt>
                <c:pt idx="15">
                  <c:v>92.190889370932751</c:v>
                </c:pt>
                <c:pt idx="16">
                  <c:v>91.623036649214654</c:v>
                </c:pt>
                <c:pt idx="17">
                  <c:v>91.048705572619568</c:v>
                </c:pt>
                <c:pt idx="18">
                  <c:v>90.467784642541929</c:v>
                </c:pt>
                <c:pt idx="19">
                  <c:v>89.880159786950728</c:v>
                </c:pt>
                <c:pt idx="20">
                  <c:v>89.285714285714292</c:v>
                </c:pt>
                <c:pt idx="21">
                  <c:v>88.684328693309382</c:v>
                </c:pt>
                <c:pt idx="22">
                  <c:v>88.075880758807585</c:v>
                </c:pt>
                <c:pt idx="23">
                  <c:v>87.460245343025903</c:v>
                </c:pt>
                <c:pt idx="24">
                  <c:v>86.837294332723957</c:v>
                </c:pt>
                <c:pt idx="25">
                  <c:v>86.206896551724128</c:v>
                </c:pt>
                <c:pt idx="26">
                  <c:v>85.568917668825165</c:v>
                </c:pt>
                <c:pt idx="27">
                  <c:v>84.923220102373193</c:v>
                </c:pt>
                <c:pt idx="28">
                  <c:v>84.269662921348328</c:v>
                </c:pt>
                <c:pt idx="29">
                  <c:v>83.608101742816771</c:v>
                </c:pt>
                <c:pt idx="30">
                  <c:v>82.93838862559241</c:v>
                </c:pt>
                <c:pt idx="31">
                  <c:v>82.260371959942773</c:v>
                </c:pt>
                <c:pt idx="32">
                  <c:v>81.573896353166987</c:v>
                </c:pt>
                <c:pt idx="33">
                  <c:v>80.878802510864318</c:v>
                </c:pt>
                <c:pt idx="34">
                  <c:v>80.174927113702637</c:v>
                </c:pt>
                <c:pt idx="35">
                  <c:v>79.462102689486557</c:v>
                </c:pt>
                <c:pt idx="36">
                  <c:v>78.740157480314949</c:v>
                </c:pt>
                <c:pt idx="37">
                  <c:v>78.008915304606248</c:v>
                </c:pt>
                <c:pt idx="38">
                  <c:v>77.268195413758733</c:v>
                </c:pt>
                <c:pt idx="39">
                  <c:v>76.517812343201214</c:v>
                </c:pt>
                <c:pt idx="40">
                  <c:v>75.757575757575751</c:v>
                </c:pt>
                <c:pt idx="41">
                  <c:v>74.987290289781384</c:v>
                </c:pt>
                <c:pt idx="42">
                  <c:v>74.206755373592642</c:v>
                </c:pt>
                <c:pt idx="43">
                  <c:v>73.415765069551782</c:v>
                </c:pt>
                <c:pt idx="44">
                  <c:v>72.614107883817425</c:v>
                </c:pt>
                <c:pt idx="45">
                  <c:v>71.801566579634468</c:v>
                </c:pt>
                <c:pt idx="46">
                  <c:v>70.977917981072551</c:v>
                </c:pt>
                <c:pt idx="47">
                  <c:v>70.142932768660657</c:v>
                </c:pt>
                <c:pt idx="48">
                  <c:v>69.296375266524521</c:v>
                </c:pt>
                <c:pt idx="49">
                  <c:v>68.438003220611918</c:v>
                </c:pt>
                <c:pt idx="50">
                  <c:v>67.567567567567565</c:v>
                </c:pt>
                <c:pt idx="51">
                  <c:v>66.68481219379423</c:v>
                </c:pt>
                <c:pt idx="52">
                  <c:v>65.78947368421052</c:v>
                </c:pt>
                <c:pt idx="53">
                  <c:v>64.881281060187746</c:v>
                </c:pt>
                <c:pt idx="54">
                  <c:v>63.959955506117907</c:v>
                </c:pt>
                <c:pt idx="55">
                  <c:v>63.02521008403361</c:v>
                </c:pt>
                <c:pt idx="56">
                  <c:v>62.076749435665924</c:v>
                </c:pt>
                <c:pt idx="57">
                  <c:v>61.114269471290505</c:v>
                </c:pt>
                <c:pt idx="58">
                  <c:v>60.137457044673539</c:v>
                </c:pt>
                <c:pt idx="59">
                  <c:v>59.145989613387194</c:v>
                </c:pt>
                <c:pt idx="60">
                  <c:v>58.139534883720934</c:v>
                </c:pt>
                <c:pt idx="61">
                  <c:v>57.117750439367313</c:v>
                </c:pt>
                <c:pt idx="62">
                  <c:v>56.080283353010628</c:v>
                </c:pt>
                <c:pt idx="63">
                  <c:v>55.026769779892923</c:v>
                </c:pt>
                <c:pt idx="64">
                  <c:v>53.956834532374096</c:v>
                </c:pt>
                <c:pt idx="65">
                  <c:v>52.870090634441084</c:v>
                </c:pt>
                <c:pt idx="66">
                  <c:v>51.766138855054812</c:v>
                </c:pt>
                <c:pt idx="67">
                  <c:v>50.644567219152862</c:v>
                </c:pt>
                <c:pt idx="68">
                  <c:v>49.504950495049506</c:v>
                </c:pt>
                <c:pt idx="69">
                  <c:v>48.346849656893319</c:v>
                </c:pt>
                <c:pt idx="70">
                  <c:v>47.169811320754718</c:v>
                </c:pt>
                <c:pt idx="71">
                  <c:v>45.973367152821815</c:v>
                </c:pt>
                <c:pt idx="72">
                  <c:v>44.757033248081839</c:v>
                </c:pt>
                <c:pt idx="73">
                  <c:v>43.520309477756285</c:v>
                </c:pt>
                <c:pt idx="74">
                  <c:v>42.262678803641094</c:v>
                </c:pt>
                <c:pt idx="75">
                  <c:v>40.983606557377051</c:v>
                </c:pt>
                <c:pt idx="76">
                  <c:v>39.682539682539684</c:v>
                </c:pt>
                <c:pt idx="77">
                  <c:v>38.358905937291524</c:v>
                </c:pt>
                <c:pt idx="78">
                  <c:v>37.012113055181693</c:v>
                </c:pt>
                <c:pt idx="79">
                  <c:v>35.641547861507128</c:v>
                </c:pt>
                <c:pt idx="80">
                  <c:v>34.246575342465754</c:v>
                </c:pt>
                <c:pt idx="81">
                  <c:v>32.826537664132694</c:v>
                </c:pt>
                <c:pt idx="82">
                  <c:v>31.380753138075313</c:v>
                </c:pt>
                <c:pt idx="83">
                  <c:v>29.908515130190011</c:v>
                </c:pt>
                <c:pt idx="84">
                  <c:v>28.40909090909091</c:v>
                </c:pt>
                <c:pt idx="85">
                  <c:v>26.881720430107531</c:v>
                </c:pt>
                <c:pt idx="86">
                  <c:v>25.32561505065123</c:v>
                </c:pt>
                <c:pt idx="87">
                  <c:v>23.739956172388606</c:v>
                </c:pt>
                <c:pt idx="88">
                  <c:v>22.123893805309734</c:v>
                </c:pt>
                <c:pt idx="89">
                  <c:v>20.476545048399107</c:v>
                </c:pt>
                <c:pt idx="90">
                  <c:v>18.796992481203009</c:v>
                </c:pt>
                <c:pt idx="91">
                  <c:v>17.084282460136674</c:v>
                </c:pt>
                <c:pt idx="92">
                  <c:v>15.337423312883436</c:v>
                </c:pt>
                <c:pt idx="93">
                  <c:v>13.555383423702555</c:v>
                </c:pt>
                <c:pt idx="94">
                  <c:v>11.737089201877934</c:v>
                </c:pt>
                <c:pt idx="95">
                  <c:v>9.8814229249011856</c:v>
                </c:pt>
                <c:pt idx="96">
                  <c:v>7.9872204472843444</c:v>
                </c:pt>
                <c:pt idx="97">
                  <c:v>6.0532687651331729</c:v>
                </c:pt>
                <c:pt idx="98">
                  <c:v>4.0783034257748776</c:v>
                </c:pt>
                <c:pt idx="99">
                  <c:v>2.0610057708161587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0C-4680-A04A-0450F876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084672"/>
        <c:axId val="559079096"/>
      </c:scatterChart>
      <c:valAx>
        <c:axId val="5590846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g ikaite remaining</a:t>
                </a:r>
              </a:p>
            </c:rich>
          </c:tx>
          <c:layout>
            <c:manualLayout>
              <c:xMode val="edge"/>
              <c:yMode val="edge"/>
              <c:x val="0.45525612700311197"/>
              <c:y val="0.913567880608644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079096"/>
        <c:crosses val="autoZero"/>
        <c:crossBetween val="midCat"/>
        <c:majorUnit val="5"/>
      </c:valAx>
      <c:valAx>
        <c:axId val="559079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ikaite:calcite</a:t>
                </a:r>
                <a:r>
                  <a:rPr lang="da-DK" baseline="0"/>
                  <a:t> (wt%)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08467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Ikaite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30214164716899"/>
          <c:y val="7.9449505984526797E-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3'!$V$3:$V$31</c:f>
                <c:numCache>
                  <c:formatCode>General</c:formatCode>
                  <c:ptCount val="29"/>
                  <c:pt idx="0">
                    <c:v>7.7572656319109421E-3</c:v>
                  </c:pt>
                  <c:pt idx="1">
                    <c:v>7.9950573534795163E-3</c:v>
                  </c:pt>
                  <c:pt idx="2">
                    <c:v>8.1539677785586497E-3</c:v>
                  </c:pt>
                  <c:pt idx="3">
                    <c:v>8.2098082261371254E-3</c:v>
                  </c:pt>
                  <c:pt idx="4">
                    <c:v>8.3906438878071123E-3</c:v>
                  </c:pt>
                  <c:pt idx="5">
                    <c:v>8.1863726375596899E-3</c:v>
                  </c:pt>
                  <c:pt idx="6">
                    <c:v>8.2657578339315144E-3</c:v>
                  </c:pt>
                  <c:pt idx="7">
                    <c:v>8.1293411049985463E-3</c:v>
                  </c:pt>
                  <c:pt idx="8">
                    <c:v>8.0834694749826255E-3</c:v>
                  </c:pt>
                  <c:pt idx="9">
                    <c:v>8.3320268488512508E-3</c:v>
                  </c:pt>
                  <c:pt idx="10">
                    <c:v>8.1619854845889819E-3</c:v>
                  </c:pt>
                  <c:pt idx="11">
                    <c:v>8.2064776992935747E-3</c:v>
                  </c:pt>
                  <c:pt idx="12">
                    <c:v>8.228351021454576E-3</c:v>
                  </c:pt>
                  <c:pt idx="13">
                    <c:v>8.2962956246674258E-3</c:v>
                  </c:pt>
                  <c:pt idx="14">
                    <c:v>8.715300157090735E-3</c:v>
                  </c:pt>
                  <c:pt idx="15">
                    <c:v>9.1336443682980047E-3</c:v>
                  </c:pt>
                  <c:pt idx="16">
                    <c:v>9.4724073080755446E-3</c:v>
                  </c:pt>
                  <c:pt idx="17">
                    <c:v>9.4944284812913879E-3</c:v>
                  </c:pt>
                  <c:pt idx="18">
                    <c:v>9.9355424602261093E-3</c:v>
                  </c:pt>
                  <c:pt idx="19">
                    <c:v>1.0058641426424098E-2</c:v>
                  </c:pt>
                  <c:pt idx="20">
                    <c:v>1.114600025667517E-2</c:v>
                  </c:pt>
                  <c:pt idx="21">
                    <c:v>1.1801496117115236E-2</c:v>
                  </c:pt>
                  <c:pt idx="22">
                    <c:v>1.3047648721959026E-2</c:v>
                  </c:pt>
                  <c:pt idx="23">
                    <c:v>1.4912441210786056E-2</c:v>
                  </c:pt>
                  <c:pt idx="24">
                    <c:v>1.842214498080904E-2</c:v>
                  </c:pt>
                  <c:pt idx="25">
                    <c:v>2.5625742371191595E-2</c:v>
                  </c:pt>
                  <c:pt idx="26">
                    <c:v>3.6060528717978026E-2</c:v>
                  </c:pt>
                  <c:pt idx="27">
                    <c:v>6.6082567427771161E-2</c:v>
                  </c:pt>
                  <c:pt idx="28">
                    <c:v>0.11952546545441292</c:v>
                  </c:pt>
                </c:numCache>
              </c:numRef>
            </c:plus>
            <c:minus>
              <c:numRef>
                <c:f>'Congo 3'!$V$3:$V$31</c:f>
                <c:numCache>
                  <c:formatCode>General</c:formatCode>
                  <c:ptCount val="29"/>
                  <c:pt idx="0">
                    <c:v>7.7572656319109421E-3</c:v>
                  </c:pt>
                  <c:pt idx="1">
                    <c:v>7.9950573534795163E-3</c:v>
                  </c:pt>
                  <c:pt idx="2">
                    <c:v>8.1539677785586497E-3</c:v>
                  </c:pt>
                  <c:pt idx="3">
                    <c:v>8.2098082261371254E-3</c:v>
                  </c:pt>
                  <c:pt idx="4">
                    <c:v>8.3906438878071123E-3</c:v>
                  </c:pt>
                  <c:pt idx="5">
                    <c:v>8.1863726375596899E-3</c:v>
                  </c:pt>
                  <c:pt idx="6">
                    <c:v>8.2657578339315144E-3</c:v>
                  </c:pt>
                  <c:pt idx="7">
                    <c:v>8.1293411049985463E-3</c:v>
                  </c:pt>
                  <c:pt idx="8">
                    <c:v>8.0834694749826255E-3</c:v>
                  </c:pt>
                  <c:pt idx="9">
                    <c:v>8.3320268488512508E-3</c:v>
                  </c:pt>
                  <c:pt idx="10">
                    <c:v>8.1619854845889819E-3</c:v>
                  </c:pt>
                  <c:pt idx="11">
                    <c:v>8.2064776992935747E-3</c:v>
                  </c:pt>
                  <c:pt idx="12">
                    <c:v>8.228351021454576E-3</c:v>
                  </c:pt>
                  <c:pt idx="13">
                    <c:v>8.2962956246674258E-3</c:v>
                  </c:pt>
                  <c:pt idx="14">
                    <c:v>8.715300157090735E-3</c:v>
                  </c:pt>
                  <c:pt idx="15">
                    <c:v>9.1336443682980047E-3</c:v>
                  </c:pt>
                  <c:pt idx="16">
                    <c:v>9.4724073080755446E-3</c:v>
                  </c:pt>
                  <c:pt idx="17">
                    <c:v>9.4944284812913879E-3</c:v>
                  </c:pt>
                  <c:pt idx="18">
                    <c:v>9.9355424602261093E-3</c:v>
                  </c:pt>
                  <c:pt idx="19">
                    <c:v>1.0058641426424098E-2</c:v>
                  </c:pt>
                  <c:pt idx="20">
                    <c:v>1.114600025667517E-2</c:v>
                  </c:pt>
                  <c:pt idx="21">
                    <c:v>1.1801496117115236E-2</c:v>
                  </c:pt>
                  <c:pt idx="22">
                    <c:v>1.3047648721959026E-2</c:v>
                  </c:pt>
                  <c:pt idx="23">
                    <c:v>1.4912441210786056E-2</c:v>
                  </c:pt>
                  <c:pt idx="24">
                    <c:v>1.842214498080904E-2</c:v>
                  </c:pt>
                  <c:pt idx="25">
                    <c:v>2.5625742371191595E-2</c:v>
                  </c:pt>
                  <c:pt idx="26">
                    <c:v>3.6060528717978026E-2</c:v>
                  </c:pt>
                  <c:pt idx="27">
                    <c:v>6.6082567427771161E-2</c:v>
                  </c:pt>
                  <c:pt idx="28">
                    <c:v>0.11952546545441292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'Congo 3'!$B$3:$B$29</c:f>
              <c:numCache>
                <c:formatCode>General</c:formatCode>
                <c:ptCount val="2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</c:numCache>
            </c:numRef>
          </c:xVal>
          <c:yVal>
            <c:numRef>
              <c:f>'Congo 3'!$T$3:$T$29</c:f>
              <c:numCache>
                <c:formatCode>0.0000</c:formatCode>
                <c:ptCount val="27"/>
                <c:pt idx="0">
                  <c:v>0</c:v>
                </c:pt>
                <c:pt idx="1">
                  <c:v>4.6271409032472323E-3</c:v>
                </c:pt>
                <c:pt idx="2">
                  <c:v>2.8692810012852211E-3</c:v>
                </c:pt>
                <c:pt idx="3">
                  <c:v>1.3382417318226095E-2</c:v>
                </c:pt>
                <c:pt idx="4">
                  <c:v>2.0493244147474516E-2</c:v>
                </c:pt>
                <c:pt idx="5">
                  <c:v>2.2625358093083303E-2</c:v>
                </c:pt>
                <c:pt idx="6">
                  <c:v>2.2432560555451359E-2</c:v>
                </c:pt>
                <c:pt idx="7">
                  <c:v>2.679885773130353E-2</c:v>
                </c:pt>
                <c:pt idx="8">
                  <c:v>3.3229222663021515E-2</c:v>
                </c:pt>
                <c:pt idx="9">
                  <c:v>4.358358453720193E-2</c:v>
                </c:pt>
                <c:pt idx="10">
                  <c:v>4.358358453720193E-2</c:v>
                </c:pt>
                <c:pt idx="11">
                  <c:v>5.3971969506233695E-2</c:v>
                </c:pt>
                <c:pt idx="12">
                  <c:v>6.3657210514500795E-2</c:v>
                </c:pt>
                <c:pt idx="13">
                  <c:v>6.4360354475285583E-2</c:v>
                </c:pt>
                <c:pt idx="14">
                  <c:v>6.8307033481002394E-2</c:v>
                </c:pt>
                <c:pt idx="15">
                  <c:v>7.9126377651826924E-2</c:v>
                </c:pt>
                <c:pt idx="16">
                  <c:v>9.1794309977630953E-2</c:v>
                </c:pt>
                <c:pt idx="17">
                  <c:v>9.8542223794849712E-2</c:v>
                </c:pt>
                <c:pt idx="18">
                  <c:v>0.10610669188912514</c:v>
                </c:pt>
                <c:pt idx="19">
                  <c:v>0.12123562807767599</c:v>
                </c:pt>
                <c:pt idx="20">
                  <c:v>0.12179133862733758</c:v>
                </c:pt>
                <c:pt idx="21">
                  <c:v>0.13437988373176138</c:v>
                </c:pt>
                <c:pt idx="22">
                  <c:v>0.13197558502712031</c:v>
                </c:pt>
                <c:pt idx="23">
                  <c:v>0.15891053513792991</c:v>
                </c:pt>
                <c:pt idx="24">
                  <c:v>0.16129215177929651</c:v>
                </c:pt>
                <c:pt idx="25">
                  <c:v>0.19649471394516632</c:v>
                </c:pt>
                <c:pt idx="26">
                  <c:v>0.19965886176871811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D2-42B9-92A1-E0E514939514}"/>
            </c:ext>
          </c:extLst>
        </c:ser>
        <c:ser>
          <c:idx val="1"/>
          <c:order val="1"/>
          <c:tx>
            <c:v>b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3'!$Z$3:$Z$31</c:f>
                <c:numCache>
                  <c:formatCode>General</c:formatCode>
                  <c:ptCount val="29"/>
                  <c:pt idx="0">
                    <c:v>7.755410932171536E-3</c:v>
                  </c:pt>
                  <c:pt idx="1">
                    <c:v>7.9956965117361188E-3</c:v>
                  </c:pt>
                  <c:pt idx="2">
                    <c:v>8.0800987888268588E-3</c:v>
                  </c:pt>
                  <c:pt idx="3">
                    <c:v>8.1755836434945391E-3</c:v>
                  </c:pt>
                  <c:pt idx="4">
                    <c:v>8.3440058056967175E-3</c:v>
                  </c:pt>
                  <c:pt idx="5">
                    <c:v>8.1397389993291026E-3</c:v>
                  </c:pt>
                  <c:pt idx="6">
                    <c:v>8.2597957029104177E-3</c:v>
                  </c:pt>
                  <c:pt idx="7">
                    <c:v>8.0551685267493522E-3</c:v>
                  </c:pt>
                  <c:pt idx="8">
                    <c:v>8.0308722116312747E-3</c:v>
                  </c:pt>
                  <c:pt idx="9">
                    <c:v>8.2829583601617841E-3</c:v>
                  </c:pt>
                  <c:pt idx="10">
                    <c:v>8.0789029907690109E-3</c:v>
                  </c:pt>
                  <c:pt idx="11">
                    <c:v>8.1745192541183963E-3</c:v>
                  </c:pt>
                  <c:pt idx="12">
                    <c:v>8.2222587121682927E-3</c:v>
                  </c:pt>
                  <c:pt idx="13">
                    <c:v>8.2463549247988911E-3</c:v>
                  </c:pt>
                  <c:pt idx="14">
                    <c:v>8.7393778091930576E-3</c:v>
                  </c:pt>
                  <c:pt idx="15">
                    <c:v>9.1953912458673324E-3</c:v>
                  </c:pt>
                  <c:pt idx="16">
                    <c:v>9.5922558040660369E-3</c:v>
                  </c:pt>
                  <c:pt idx="17">
                    <c:v>9.6883023125352557E-3</c:v>
                  </c:pt>
                  <c:pt idx="18">
                    <c:v>1.0204794233966724E-2</c:v>
                  </c:pt>
                  <c:pt idx="19">
                    <c:v>1.044523128915309E-2</c:v>
                  </c:pt>
                  <c:pt idx="20">
                    <c:v>1.1707898744706504E-2</c:v>
                  </c:pt>
                  <c:pt idx="21">
                    <c:v>1.2489471399651427E-2</c:v>
                  </c:pt>
                  <c:pt idx="22">
                    <c:v>1.4015014335340348E-2</c:v>
                  </c:pt>
                  <c:pt idx="23">
                    <c:v>1.5997155847513333E-2</c:v>
                  </c:pt>
                  <c:pt idx="24">
                    <c:v>2.0072293912229505E-2</c:v>
                  </c:pt>
                  <c:pt idx="25">
                    <c:v>2.8114900151837284E-2</c:v>
                  </c:pt>
                  <c:pt idx="26">
                    <c:v>4.040761451568433E-2</c:v>
                  </c:pt>
                  <c:pt idx="27">
                    <c:v>7.4193607328770492E-2</c:v>
                  </c:pt>
                  <c:pt idx="28">
                    <c:v>0.10931172434647934</c:v>
                  </c:pt>
                </c:numCache>
              </c:numRef>
            </c:plus>
            <c:minus>
              <c:numRef>
                <c:f>'Congo 3'!$Z$3:$Z$31</c:f>
                <c:numCache>
                  <c:formatCode>General</c:formatCode>
                  <c:ptCount val="29"/>
                  <c:pt idx="0">
                    <c:v>7.755410932171536E-3</c:v>
                  </c:pt>
                  <c:pt idx="1">
                    <c:v>7.9956965117361188E-3</c:v>
                  </c:pt>
                  <c:pt idx="2">
                    <c:v>8.0800987888268588E-3</c:v>
                  </c:pt>
                  <c:pt idx="3">
                    <c:v>8.1755836434945391E-3</c:v>
                  </c:pt>
                  <c:pt idx="4">
                    <c:v>8.3440058056967175E-3</c:v>
                  </c:pt>
                  <c:pt idx="5">
                    <c:v>8.1397389993291026E-3</c:v>
                  </c:pt>
                  <c:pt idx="6">
                    <c:v>8.2597957029104177E-3</c:v>
                  </c:pt>
                  <c:pt idx="7">
                    <c:v>8.0551685267493522E-3</c:v>
                  </c:pt>
                  <c:pt idx="8">
                    <c:v>8.0308722116312747E-3</c:v>
                  </c:pt>
                  <c:pt idx="9">
                    <c:v>8.2829583601617841E-3</c:v>
                  </c:pt>
                  <c:pt idx="10">
                    <c:v>8.0789029907690109E-3</c:v>
                  </c:pt>
                  <c:pt idx="11">
                    <c:v>8.1745192541183963E-3</c:v>
                  </c:pt>
                  <c:pt idx="12">
                    <c:v>8.2222587121682927E-3</c:v>
                  </c:pt>
                  <c:pt idx="13">
                    <c:v>8.2463549247988911E-3</c:v>
                  </c:pt>
                  <c:pt idx="14">
                    <c:v>8.7393778091930576E-3</c:v>
                  </c:pt>
                  <c:pt idx="15">
                    <c:v>9.1953912458673324E-3</c:v>
                  </c:pt>
                  <c:pt idx="16">
                    <c:v>9.5922558040660369E-3</c:v>
                  </c:pt>
                  <c:pt idx="17">
                    <c:v>9.6883023125352557E-3</c:v>
                  </c:pt>
                  <c:pt idx="18">
                    <c:v>1.0204794233966724E-2</c:v>
                  </c:pt>
                  <c:pt idx="19">
                    <c:v>1.044523128915309E-2</c:v>
                  </c:pt>
                  <c:pt idx="20">
                    <c:v>1.1707898744706504E-2</c:v>
                  </c:pt>
                  <c:pt idx="21">
                    <c:v>1.2489471399651427E-2</c:v>
                  </c:pt>
                  <c:pt idx="22">
                    <c:v>1.4015014335340348E-2</c:v>
                  </c:pt>
                  <c:pt idx="23">
                    <c:v>1.5997155847513333E-2</c:v>
                  </c:pt>
                  <c:pt idx="24">
                    <c:v>2.0072293912229505E-2</c:v>
                  </c:pt>
                  <c:pt idx="25">
                    <c:v>2.8114900151837284E-2</c:v>
                  </c:pt>
                  <c:pt idx="26">
                    <c:v>4.040761451568433E-2</c:v>
                  </c:pt>
                  <c:pt idx="27">
                    <c:v>7.4193607328770492E-2</c:v>
                  </c:pt>
                  <c:pt idx="28">
                    <c:v>0.10931172434647934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xVal>
            <c:numRef>
              <c:f>'Congo 3'!$B$3:$B$29</c:f>
              <c:numCache>
                <c:formatCode>General</c:formatCode>
                <c:ptCount val="2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</c:numCache>
            </c:numRef>
          </c:xVal>
          <c:yVal>
            <c:numRef>
              <c:f>'Congo 3'!$X$3:$X$29</c:f>
              <c:numCache>
                <c:formatCode>0.0000</c:formatCode>
                <c:ptCount val="27"/>
                <c:pt idx="0">
                  <c:v>0</c:v>
                </c:pt>
                <c:pt idx="1">
                  <c:v>2.4047785836134763E-3</c:v>
                </c:pt>
                <c:pt idx="2">
                  <c:v>-5.2905128840607138E-4</c:v>
                </c:pt>
                <c:pt idx="3">
                  <c:v>8.1161277197061635E-3</c:v>
                </c:pt>
                <c:pt idx="4">
                  <c:v>6.9017145349903278E-3</c:v>
                </c:pt>
                <c:pt idx="5">
                  <c:v>5.3626562414725767E-3</c:v>
                </c:pt>
                <c:pt idx="6">
                  <c:v>7.4908852879632401E-3</c:v>
                </c:pt>
                <c:pt idx="7">
                  <c:v>1.0424715159982788E-2</c:v>
                </c:pt>
                <c:pt idx="8">
                  <c:v>1.3550927318697396E-2</c:v>
                </c:pt>
                <c:pt idx="9">
                  <c:v>1.8156078306320191E-2</c:v>
                </c:pt>
                <c:pt idx="10">
                  <c:v>1.4272360893777166E-2</c:v>
                </c:pt>
                <c:pt idx="11">
                  <c:v>2.1138003749997487E-2</c:v>
                </c:pt>
                <c:pt idx="12">
                  <c:v>2.534636627134243E-2</c:v>
                </c:pt>
                <c:pt idx="13">
                  <c:v>2.4685052160850856E-2</c:v>
                </c:pt>
                <c:pt idx="14">
                  <c:v>2.2797300972691639E-2</c:v>
                </c:pt>
                <c:pt idx="15">
                  <c:v>3.1394384409146131E-2</c:v>
                </c:pt>
                <c:pt idx="16">
                  <c:v>2.9302227041382755E-2</c:v>
                </c:pt>
                <c:pt idx="17">
                  <c:v>3.0504616333210846E-2</c:v>
                </c:pt>
                <c:pt idx="18">
                  <c:v>3.4207975351967915E-2</c:v>
                </c:pt>
                <c:pt idx="19">
                  <c:v>3.3811186885668698E-2</c:v>
                </c:pt>
                <c:pt idx="20">
                  <c:v>2.880924743174669E-2</c:v>
                </c:pt>
                <c:pt idx="21">
                  <c:v>2.684935288609017E-2</c:v>
                </c:pt>
                <c:pt idx="22">
                  <c:v>3.4568692139518478E-2</c:v>
                </c:pt>
                <c:pt idx="23">
                  <c:v>4.1542550032006104E-2</c:v>
                </c:pt>
                <c:pt idx="24">
                  <c:v>3.7899310477837241E-2</c:v>
                </c:pt>
                <c:pt idx="25">
                  <c:v>3.195950737630085E-2</c:v>
                </c:pt>
                <c:pt idx="26">
                  <c:v>4.1362191638241501E-2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D2-42B9-92A1-E0E514939514}"/>
            </c:ext>
          </c:extLst>
        </c:ser>
        <c:ser>
          <c:idx val="2"/>
          <c:order val="2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3'!$AD$3:$AD$31</c:f>
                <c:numCache>
                  <c:formatCode>General</c:formatCode>
                  <c:ptCount val="29"/>
                  <c:pt idx="0">
                    <c:v>8.7126308966374941E-3</c:v>
                  </c:pt>
                  <c:pt idx="1">
                    <c:v>8.9663525394114221E-3</c:v>
                  </c:pt>
                  <c:pt idx="2">
                    <c:v>9.0848042473769541E-3</c:v>
                  </c:pt>
                  <c:pt idx="3">
                    <c:v>9.2016549937272967E-3</c:v>
                  </c:pt>
                  <c:pt idx="4">
                    <c:v>9.3732450636280322E-3</c:v>
                  </c:pt>
                  <c:pt idx="5">
                    <c:v>9.137786867868234E-3</c:v>
                  </c:pt>
                  <c:pt idx="6">
                    <c:v>9.2369308069663487E-3</c:v>
                  </c:pt>
                  <c:pt idx="7">
                    <c:v>9.0464899935769026E-3</c:v>
                  </c:pt>
                  <c:pt idx="8">
                    <c:v>9.0009294319888331E-3</c:v>
                  </c:pt>
                  <c:pt idx="9">
                    <c:v>9.2988141793606347E-3</c:v>
                  </c:pt>
                  <c:pt idx="10">
                    <c:v>9.0913149237828155E-3</c:v>
                  </c:pt>
                  <c:pt idx="11">
                    <c:v>9.1714778446791677E-3</c:v>
                  </c:pt>
                  <c:pt idx="12">
                    <c:v>9.1528009879593124E-3</c:v>
                  </c:pt>
                  <c:pt idx="13">
                    <c:v>9.1440342012228931E-3</c:v>
                  </c:pt>
                  <c:pt idx="14">
                    <c:v>9.6329501942071568E-3</c:v>
                  </c:pt>
                  <c:pt idx="15">
                    <c:v>9.9670625247139689E-3</c:v>
                  </c:pt>
                  <c:pt idx="16">
                    <c:v>1.0229197388205281E-2</c:v>
                  </c:pt>
                  <c:pt idx="17">
                    <c:v>1.0048283359418134E-2</c:v>
                  </c:pt>
                  <c:pt idx="18">
                    <c:v>1.0301816052655496E-2</c:v>
                  </c:pt>
                  <c:pt idx="19">
                    <c:v>1.0139306833530686E-2</c:v>
                  </c:pt>
                  <c:pt idx="20">
                    <c:v>1.0998839464017047E-2</c:v>
                  </c:pt>
                  <c:pt idx="21">
                    <c:v>1.1441609276827835E-2</c:v>
                  </c:pt>
                  <c:pt idx="22">
                    <c:v>1.2428061168147235E-2</c:v>
                  </c:pt>
                  <c:pt idx="23">
                    <c:v>1.4130658532138695E-2</c:v>
                  </c:pt>
                  <c:pt idx="24">
                    <c:v>1.7125138236614018E-2</c:v>
                  </c:pt>
                  <c:pt idx="25">
                    <c:v>2.3657438123898186E-2</c:v>
                  </c:pt>
                  <c:pt idx="26">
                    <c:v>3.2880119248128607E-2</c:v>
                  </c:pt>
                  <c:pt idx="27">
                    <c:v>5.8443693044205207E-2</c:v>
                  </c:pt>
                  <c:pt idx="28">
                    <c:v>9.9413881368633952E-2</c:v>
                  </c:pt>
                </c:numCache>
              </c:numRef>
            </c:plus>
            <c:minus>
              <c:numRef>
                <c:f>'Congo 3'!$AD$3:$AD$31</c:f>
                <c:numCache>
                  <c:formatCode>General</c:formatCode>
                  <c:ptCount val="29"/>
                  <c:pt idx="0">
                    <c:v>8.7126308966374941E-3</c:v>
                  </c:pt>
                  <c:pt idx="1">
                    <c:v>8.9663525394114221E-3</c:v>
                  </c:pt>
                  <c:pt idx="2">
                    <c:v>9.0848042473769541E-3</c:v>
                  </c:pt>
                  <c:pt idx="3">
                    <c:v>9.2016549937272967E-3</c:v>
                  </c:pt>
                  <c:pt idx="4">
                    <c:v>9.3732450636280322E-3</c:v>
                  </c:pt>
                  <c:pt idx="5">
                    <c:v>9.137786867868234E-3</c:v>
                  </c:pt>
                  <c:pt idx="6">
                    <c:v>9.2369308069663487E-3</c:v>
                  </c:pt>
                  <c:pt idx="7">
                    <c:v>9.0464899935769026E-3</c:v>
                  </c:pt>
                  <c:pt idx="8">
                    <c:v>9.0009294319888331E-3</c:v>
                  </c:pt>
                  <c:pt idx="9">
                    <c:v>9.2988141793606347E-3</c:v>
                  </c:pt>
                  <c:pt idx="10">
                    <c:v>9.0913149237828155E-3</c:v>
                  </c:pt>
                  <c:pt idx="11">
                    <c:v>9.1714778446791677E-3</c:v>
                  </c:pt>
                  <c:pt idx="12">
                    <c:v>9.1528009879593124E-3</c:v>
                  </c:pt>
                  <c:pt idx="13">
                    <c:v>9.1440342012228931E-3</c:v>
                  </c:pt>
                  <c:pt idx="14">
                    <c:v>9.6329501942071568E-3</c:v>
                  </c:pt>
                  <c:pt idx="15">
                    <c:v>9.9670625247139689E-3</c:v>
                  </c:pt>
                  <c:pt idx="16">
                    <c:v>1.0229197388205281E-2</c:v>
                  </c:pt>
                  <c:pt idx="17">
                    <c:v>1.0048283359418134E-2</c:v>
                  </c:pt>
                  <c:pt idx="18">
                    <c:v>1.0301816052655496E-2</c:v>
                  </c:pt>
                  <c:pt idx="19">
                    <c:v>1.0139306833530686E-2</c:v>
                  </c:pt>
                  <c:pt idx="20">
                    <c:v>1.0998839464017047E-2</c:v>
                  </c:pt>
                  <c:pt idx="21">
                    <c:v>1.1441609276827835E-2</c:v>
                  </c:pt>
                  <c:pt idx="22">
                    <c:v>1.2428061168147235E-2</c:v>
                  </c:pt>
                  <c:pt idx="23">
                    <c:v>1.4130658532138695E-2</c:v>
                  </c:pt>
                  <c:pt idx="24">
                    <c:v>1.7125138236614018E-2</c:v>
                  </c:pt>
                  <c:pt idx="25">
                    <c:v>2.3657438123898186E-2</c:v>
                  </c:pt>
                  <c:pt idx="26">
                    <c:v>3.2880119248128607E-2</c:v>
                  </c:pt>
                  <c:pt idx="27">
                    <c:v>5.8443693044205207E-2</c:v>
                  </c:pt>
                  <c:pt idx="28">
                    <c:v>9.9413881368633952E-2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'Congo 3'!$B$3:$B$31</c:f>
              <c:numCache>
                <c:formatCode>General</c:formatCode>
                <c:ptCount val="29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</c:numCache>
            </c:numRef>
          </c:xVal>
          <c:yVal>
            <c:numRef>
              <c:f>'Congo 3'!$AB$3:$AB$29</c:f>
              <c:numCache>
                <c:formatCode>0.0000</c:formatCode>
                <c:ptCount val="27"/>
                <c:pt idx="0">
                  <c:v>0</c:v>
                </c:pt>
                <c:pt idx="1">
                  <c:v>-1.4671997975746801E-3</c:v>
                </c:pt>
                <c:pt idx="2">
                  <c:v>-9.301322173442355E-3</c:v>
                </c:pt>
                <c:pt idx="3">
                  <c:v>4.6189623255818749E-4</c:v>
                </c:pt>
                <c:pt idx="4">
                  <c:v>5.6695498350141354E-3</c:v>
                </c:pt>
                <c:pt idx="5">
                  <c:v>5.6152091017795669E-3</c:v>
                </c:pt>
                <c:pt idx="6">
                  <c:v>1.0759465182117792E-2</c:v>
                </c:pt>
                <c:pt idx="7">
                  <c:v>1.3730091932735415E-2</c:v>
                </c:pt>
                <c:pt idx="8">
                  <c:v>1.6872797671955986E-2</c:v>
                </c:pt>
                <c:pt idx="9">
                  <c:v>2.6971117266295357E-2</c:v>
                </c:pt>
                <c:pt idx="10">
                  <c:v>1.8711325813353843E-2</c:v>
                </c:pt>
                <c:pt idx="11">
                  <c:v>3.3247471955869433E-2</c:v>
                </c:pt>
                <c:pt idx="12">
                  <c:v>3.9469485912208939E-2</c:v>
                </c:pt>
                <c:pt idx="13">
                  <c:v>3.6335836961855432E-2</c:v>
                </c:pt>
                <c:pt idx="14">
                  <c:v>3.6055076506767259E-2</c:v>
                </c:pt>
                <c:pt idx="15">
                  <c:v>4.4767707403399894E-2</c:v>
                </c:pt>
                <c:pt idx="16">
                  <c:v>4.8625899463665627E-2</c:v>
                </c:pt>
                <c:pt idx="17">
                  <c:v>4.7294551499209546E-2</c:v>
                </c:pt>
                <c:pt idx="18">
                  <c:v>4.6687746644649607E-2</c:v>
                </c:pt>
                <c:pt idx="19">
                  <c:v>4.2376715140708836E-2</c:v>
                </c:pt>
                <c:pt idx="20">
                  <c:v>4.6905109577636148E-2</c:v>
                </c:pt>
                <c:pt idx="21">
                  <c:v>5.3942234532606798E-2</c:v>
                </c:pt>
                <c:pt idx="22">
                  <c:v>5.5599626896518567E-2</c:v>
                </c:pt>
                <c:pt idx="23">
                  <c:v>4.9459124040047001E-2</c:v>
                </c:pt>
                <c:pt idx="24">
                  <c:v>6.0182362066680442E-2</c:v>
                </c:pt>
                <c:pt idx="25">
                  <c:v>7.1892790080564067E-2</c:v>
                </c:pt>
                <c:pt idx="26">
                  <c:v>7.0543328538357764E-2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D2-42B9-92A1-E0E51493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56272"/>
        <c:axId val="291356832"/>
      </c:scatterChart>
      <c:valAx>
        <c:axId val="291356272"/>
        <c:scaling>
          <c:orientation val="minMax"/>
          <c:max val="26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356832"/>
        <c:crossesAt val="-0.2"/>
        <c:crossBetween val="midCat"/>
      </c:valAx>
      <c:valAx>
        <c:axId val="291356832"/>
        <c:scaling>
          <c:orientation val="minMax"/>
          <c:max val="0.25"/>
          <c:min val="-2.0000000000000004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1356272"/>
        <c:crossesAt val="-6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5090899733789961"/>
          <c:y val="0.13389180519101779"/>
          <c:w val="8.0767573263986661E-2"/>
          <c:h val="0.183582877013469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3'!$I$3:$I$37</c:f>
                <c:numCache>
                  <c:formatCode>General</c:formatCode>
                  <c:ptCount val="35"/>
                  <c:pt idx="0">
                    <c:v>3.2076862578109665E-3</c:v>
                  </c:pt>
                  <c:pt idx="1">
                    <c:v>3.0875354389924056E-3</c:v>
                  </c:pt>
                  <c:pt idx="2">
                    <c:v>3.1680220654741937E-3</c:v>
                  </c:pt>
                  <c:pt idx="3">
                    <c:v>3.1276370641833227E-3</c:v>
                  </c:pt>
                  <c:pt idx="4">
                    <c:v>3.2078746907909538E-3</c:v>
                  </c:pt>
                  <c:pt idx="5">
                    <c:v>3.1278948064915849E-3</c:v>
                  </c:pt>
                  <c:pt idx="6">
                    <c:v>3.1278101419243854E-3</c:v>
                  </c:pt>
                  <c:pt idx="7">
                    <c:v>3.0876772005915517E-3</c:v>
                  </c:pt>
                  <c:pt idx="8">
                    <c:v>3.0275962389635599E-3</c:v>
                  </c:pt>
                  <c:pt idx="9">
                    <c:v>3.0675160277712455E-3</c:v>
                  </c:pt>
                  <c:pt idx="10">
                    <c:v>2.9877807787039006E-3</c:v>
                  </c:pt>
                  <c:pt idx="11">
                    <c:v>2.9274292298996393E-3</c:v>
                  </c:pt>
                  <c:pt idx="12">
                    <c:v>2.8471503333471681E-3</c:v>
                  </c:pt>
                  <c:pt idx="13">
                    <c:v>2.7267973604601548E-3</c:v>
                  </c:pt>
                  <c:pt idx="14">
                    <c:v>2.7470010067658433E-3</c:v>
                  </c:pt>
                  <c:pt idx="15">
                    <c:v>2.686704402165163E-3</c:v>
                  </c:pt>
                  <c:pt idx="16">
                    <c:v>2.5463899108422671E-3</c:v>
                  </c:pt>
                  <c:pt idx="17">
                    <c:v>2.3458242123544333E-3</c:v>
                  </c:pt>
                  <c:pt idx="18">
                    <c:v>2.2455906224135608E-3</c:v>
                  </c:pt>
                  <c:pt idx="19">
                    <c:v>2.0650821672135119E-3</c:v>
                  </c:pt>
                  <c:pt idx="20">
                    <c:v>2.0251377745339927E-3</c:v>
                  </c:pt>
                  <c:pt idx="21">
                    <c:v>1.9448360292703836E-3</c:v>
                  </c:pt>
                  <c:pt idx="22">
                    <c:v>1.8245262848073502E-3</c:v>
                  </c:pt>
                  <c:pt idx="23">
                    <c:v>1.7242810449784726E-3</c:v>
                  </c:pt>
                  <c:pt idx="24">
                    <c:v>1.7242540796653506E-3</c:v>
                  </c:pt>
                  <c:pt idx="25">
                    <c:v>1.6240689423281092E-3</c:v>
                  </c:pt>
                  <c:pt idx="26">
                    <c:v>1.6240562428721976E-3</c:v>
                  </c:pt>
                  <c:pt idx="27">
                    <c:v>1.5437884568731666E-3</c:v>
                  </c:pt>
                  <c:pt idx="28">
                    <c:v>1.7041571208806765E-3</c:v>
                  </c:pt>
                  <c:pt idx="29">
                    <c:v>1.4435242200307832E-3</c:v>
                  </c:pt>
                  <c:pt idx="30">
                    <c:v>1.4636852667646602E-3</c:v>
                  </c:pt>
                  <c:pt idx="31">
                    <c:v>1.4837765079680802E-3</c:v>
                  </c:pt>
                  <c:pt idx="32">
                    <c:v>1.5037943739643869E-3</c:v>
                  </c:pt>
                  <c:pt idx="33">
                    <c:v>1.4436353625700237E-3</c:v>
                  </c:pt>
                  <c:pt idx="34">
                    <c:v>1.5037666346665126E-3</c:v>
                  </c:pt>
                </c:numCache>
              </c:numRef>
            </c:plus>
            <c:minus>
              <c:numRef>
                <c:f>'Congo 3'!$I$3:$I$37</c:f>
                <c:numCache>
                  <c:formatCode>General</c:formatCode>
                  <c:ptCount val="35"/>
                  <c:pt idx="0">
                    <c:v>3.2076862578109665E-3</c:v>
                  </c:pt>
                  <c:pt idx="1">
                    <c:v>3.0875354389924056E-3</c:v>
                  </c:pt>
                  <c:pt idx="2">
                    <c:v>3.1680220654741937E-3</c:v>
                  </c:pt>
                  <c:pt idx="3">
                    <c:v>3.1276370641833227E-3</c:v>
                  </c:pt>
                  <c:pt idx="4">
                    <c:v>3.2078746907909538E-3</c:v>
                  </c:pt>
                  <c:pt idx="5">
                    <c:v>3.1278948064915849E-3</c:v>
                  </c:pt>
                  <c:pt idx="6">
                    <c:v>3.1278101419243854E-3</c:v>
                  </c:pt>
                  <c:pt idx="7">
                    <c:v>3.0876772005915517E-3</c:v>
                  </c:pt>
                  <c:pt idx="8">
                    <c:v>3.0275962389635599E-3</c:v>
                  </c:pt>
                  <c:pt idx="9">
                    <c:v>3.0675160277712455E-3</c:v>
                  </c:pt>
                  <c:pt idx="10">
                    <c:v>2.9877807787039006E-3</c:v>
                  </c:pt>
                  <c:pt idx="11">
                    <c:v>2.9274292298996393E-3</c:v>
                  </c:pt>
                  <c:pt idx="12">
                    <c:v>2.8471503333471681E-3</c:v>
                  </c:pt>
                  <c:pt idx="13">
                    <c:v>2.7267973604601548E-3</c:v>
                  </c:pt>
                  <c:pt idx="14">
                    <c:v>2.7470010067658433E-3</c:v>
                  </c:pt>
                  <c:pt idx="15">
                    <c:v>2.686704402165163E-3</c:v>
                  </c:pt>
                  <c:pt idx="16">
                    <c:v>2.5463899108422671E-3</c:v>
                  </c:pt>
                  <c:pt idx="17">
                    <c:v>2.3458242123544333E-3</c:v>
                  </c:pt>
                  <c:pt idx="18">
                    <c:v>2.2455906224135608E-3</c:v>
                  </c:pt>
                  <c:pt idx="19">
                    <c:v>2.0650821672135119E-3</c:v>
                  </c:pt>
                  <c:pt idx="20">
                    <c:v>2.0251377745339927E-3</c:v>
                  </c:pt>
                  <c:pt idx="21">
                    <c:v>1.9448360292703836E-3</c:v>
                  </c:pt>
                  <c:pt idx="22">
                    <c:v>1.8245262848073502E-3</c:v>
                  </c:pt>
                  <c:pt idx="23">
                    <c:v>1.7242810449784726E-3</c:v>
                  </c:pt>
                  <c:pt idx="24">
                    <c:v>1.7242540796653506E-3</c:v>
                  </c:pt>
                  <c:pt idx="25">
                    <c:v>1.6240689423281092E-3</c:v>
                  </c:pt>
                  <c:pt idx="26">
                    <c:v>1.6240562428721976E-3</c:v>
                  </c:pt>
                  <c:pt idx="27">
                    <c:v>1.5437884568731666E-3</c:v>
                  </c:pt>
                  <c:pt idx="28">
                    <c:v>1.7041571208806765E-3</c:v>
                  </c:pt>
                  <c:pt idx="29">
                    <c:v>1.4435242200307832E-3</c:v>
                  </c:pt>
                  <c:pt idx="30">
                    <c:v>1.4636852667646602E-3</c:v>
                  </c:pt>
                  <c:pt idx="31">
                    <c:v>1.4837765079680802E-3</c:v>
                  </c:pt>
                  <c:pt idx="32">
                    <c:v>1.5037943739643869E-3</c:v>
                  </c:pt>
                  <c:pt idx="33">
                    <c:v>1.4436353625700237E-3</c:v>
                  </c:pt>
                  <c:pt idx="34">
                    <c:v>1.5037666346665126E-3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'Congo 3'!$B$6:$B$37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</c:numCache>
            </c:numRef>
          </c:xVal>
          <c:yVal>
            <c:numRef>
              <c:f>'Congo 3'!$G$6:$G$37</c:f>
              <c:numCache>
                <c:formatCode>0.0000</c:formatCode>
                <c:ptCount val="32"/>
                <c:pt idx="0">
                  <c:v>0</c:v>
                </c:pt>
                <c:pt idx="1">
                  <c:v>-1.3031821100626631E-3</c:v>
                </c:pt>
                <c:pt idx="2">
                  <c:v>-8.2401207267850073E-3</c:v>
                </c:pt>
                <c:pt idx="3">
                  <c:v>-5.5335117289296784E-3</c:v>
                </c:pt>
                <c:pt idx="4">
                  <c:v>-4.4709170853406699E-3</c:v>
                </c:pt>
                <c:pt idx="5">
                  <c:v>-6.73644906131576E-3</c:v>
                </c:pt>
                <c:pt idx="6">
                  <c:v>-8.420561326577924E-4</c:v>
                </c:pt>
                <c:pt idx="7">
                  <c:v>-1.6279751898181236E-2</c:v>
                </c:pt>
                <c:pt idx="8">
                  <c:v>-9.6234986590174269E-3</c:v>
                </c:pt>
                <c:pt idx="9">
                  <c:v>-6.9770365277894144E-3</c:v>
                </c:pt>
                <c:pt idx="10">
                  <c:v>-5.1124836625918782E-3</c:v>
                </c:pt>
                <c:pt idx="11">
                  <c:v>-1.0706142258166681E-2</c:v>
                </c:pt>
                <c:pt idx="12">
                  <c:v>-5.3731200846079729E-3</c:v>
                </c:pt>
                <c:pt idx="13">
                  <c:v>-6.7765469723828319E-3</c:v>
                </c:pt>
                <c:pt idx="14">
                  <c:v>-4.1100358856123809E-3</c:v>
                </c:pt>
                <c:pt idx="15">
                  <c:v>-4.791700373966274E-3</c:v>
                </c:pt>
                <c:pt idx="16">
                  <c:v>-1.9246997317892396E-3</c:v>
                </c:pt>
                <c:pt idx="17">
                  <c:v>-9.543302836865478E-3</c:v>
                </c:pt>
                <c:pt idx="18">
                  <c:v>-4.4909660408653023E-3</c:v>
                </c:pt>
                <c:pt idx="19">
                  <c:v>-3.9095463302236035E-3</c:v>
                </c:pt>
                <c:pt idx="20">
                  <c:v>-4.1100358856123809E-3</c:v>
                </c:pt>
                <c:pt idx="21">
                  <c:v>-2.5462173535336233E-3</c:v>
                </c:pt>
                <c:pt idx="22">
                  <c:v>-6.3755678616052771E-3</c:v>
                </c:pt>
                <c:pt idx="23">
                  <c:v>-5.5936585955569957E-3</c:v>
                </c:pt>
                <c:pt idx="24">
                  <c:v>-1.2229862879107141E-3</c:v>
                </c:pt>
                <c:pt idx="25">
                  <c:v>2.40587466491462E-4</c:v>
                </c:pt>
                <c:pt idx="26">
                  <c:v>4.0097911084878181E-5</c:v>
                </c:pt>
                <c:pt idx="27">
                  <c:v>-7.6186031050584305E-3</c:v>
                </c:pt>
                <c:pt idx="28">
                  <c:v>-1.0365310013980829E-2</c:v>
                </c:pt>
                <c:pt idx="29">
                  <c:v>-8.1599249046330584E-3</c:v>
                </c:pt>
                <c:pt idx="30">
                  <c:v>-7.6587010161255024E-3</c:v>
                </c:pt>
                <c:pt idx="31">
                  <c:v>-6.3154209949779607E-3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BD-400A-8456-9D88AC305EB7}"/>
            </c:ext>
          </c:extLst>
        </c:ser>
        <c:ser>
          <c:idx val="2"/>
          <c:order val="1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'Congo 3'!$M$3:$M$37</c:f>
                <c:numCache>
                  <c:formatCode>General</c:formatCode>
                  <c:ptCount val="35"/>
                  <c:pt idx="0">
                    <c:v>1.2509882631248444E-2</c:v>
                  </c:pt>
                  <c:pt idx="1">
                    <c:v>1.235759137517577E-2</c:v>
                  </c:pt>
                  <c:pt idx="2">
                    <c:v>1.250488224402958E-2</c:v>
                  </c:pt>
                  <c:pt idx="3">
                    <c:v>1.2449958880519883E-2</c:v>
                  </c:pt>
                  <c:pt idx="4">
                    <c:v>1.2696317692377375E-2</c:v>
                  </c:pt>
                  <c:pt idx="5">
                    <c:v>1.2338537794677928E-2</c:v>
                  </c:pt>
                  <c:pt idx="6">
                    <c:v>1.2378935768225021E-2</c:v>
                  </c:pt>
                  <c:pt idx="7">
                    <c:v>1.224461729674522E-2</c:v>
                  </c:pt>
                  <c:pt idx="8">
                    <c:v>1.2056206916660574E-2</c:v>
                  </c:pt>
                  <c:pt idx="9">
                    <c:v>1.210852689621203E-2</c:v>
                  </c:pt>
                  <c:pt idx="10">
                    <c:v>1.1826292876031236E-2</c:v>
                  </c:pt>
                  <c:pt idx="11">
                    <c:v>1.1549892986047389E-2</c:v>
                  </c:pt>
                  <c:pt idx="12">
                    <c:v>1.1296628947500234E-2</c:v>
                  </c:pt>
                  <c:pt idx="13">
                    <c:v>1.0909398675704576E-2</c:v>
                  </c:pt>
                  <c:pt idx="14">
                    <c:v>1.0962164228000582E-2</c:v>
                  </c:pt>
                  <c:pt idx="15">
                    <c:v>1.068685007147051E-2</c:v>
                  </c:pt>
                  <c:pt idx="16">
                    <c:v>1.0070811825326724E-2</c:v>
                  </c:pt>
                  <c:pt idx="17">
                    <c:v>9.3314330289327209E-3</c:v>
                  </c:pt>
                  <c:pt idx="18">
                    <c:v>8.8855095930659468E-3</c:v>
                  </c:pt>
                  <c:pt idx="19">
                    <c:v>8.0406609951171309E-3</c:v>
                  </c:pt>
                  <c:pt idx="20">
                    <c:v>7.9584149652451256E-3</c:v>
                  </c:pt>
                  <c:pt idx="21">
                    <c:v>7.7000736286552997E-3</c:v>
                  </c:pt>
                  <c:pt idx="22">
                    <c:v>7.242684287755893E-3</c:v>
                  </c:pt>
                  <c:pt idx="23">
                    <c:v>6.7788662862174557E-3</c:v>
                  </c:pt>
                  <c:pt idx="24">
                    <c:v>6.708294055020679E-3</c:v>
                  </c:pt>
                  <c:pt idx="25">
                    <c:v>6.3975268369214121E-3</c:v>
                  </c:pt>
                  <c:pt idx="26">
                    <c:v>6.3856956664229856E-3</c:v>
                  </c:pt>
                  <c:pt idx="27">
                    <c:v>5.9803766253578999E-3</c:v>
                  </c:pt>
                  <c:pt idx="28">
                    <c:v>6.6838927390000273E-3</c:v>
                  </c:pt>
                  <c:pt idx="29">
                    <c:v>5.7042941961884417E-3</c:v>
                  </c:pt>
                  <c:pt idx="30">
                    <c:v>5.7574088236335644E-3</c:v>
                  </c:pt>
                  <c:pt idx="31">
                    <c:v>5.857237487586351E-3</c:v>
                  </c:pt>
                  <c:pt idx="32">
                    <c:v>5.9095851066729953E-3</c:v>
                  </c:pt>
                  <c:pt idx="33">
                    <c:v>5.6631621502850815E-3</c:v>
                  </c:pt>
                  <c:pt idx="34">
                    <c:v>5.8973525342377649E-3</c:v>
                  </c:pt>
                </c:numCache>
              </c:numRef>
            </c:plus>
            <c:minus>
              <c:numRef>
                <c:f>'Congo 3'!$M$3:$M$37</c:f>
                <c:numCache>
                  <c:formatCode>General</c:formatCode>
                  <c:ptCount val="35"/>
                  <c:pt idx="0">
                    <c:v>1.2509882631248444E-2</c:v>
                  </c:pt>
                  <c:pt idx="1">
                    <c:v>1.235759137517577E-2</c:v>
                  </c:pt>
                  <c:pt idx="2">
                    <c:v>1.250488224402958E-2</c:v>
                  </c:pt>
                  <c:pt idx="3">
                    <c:v>1.2449958880519883E-2</c:v>
                  </c:pt>
                  <c:pt idx="4">
                    <c:v>1.2696317692377375E-2</c:v>
                  </c:pt>
                  <c:pt idx="5">
                    <c:v>1.2338537794677928E-2</c:v>
                  </c:pt>
                  <c:pt idx="6">
                    <c:v>1.2378935768225021E-2</c:v>
                  </c:pt>
                  <c:pt idx="7">
                    <c:v>1.224461729674522E-2</c:v>
                  </c:pt>
                  <c:pt idx="8">
                    <c:v>1.2056206916660574E-2</c:v>
                  </c:pt>
                  <c:pt idx="9">
                    <c:v>1.210852689621203E-2</c:v>
                  </c:pt>
                  <c:pt idx="10">
                    <c:v>1.1826292876031236E-2</c:v>
                  </c:pt>
                  <c:pt idx="11">
                    <c:v>1.1549892986047389E-2</c:v>
                  </c:pt>
                  <c:pt idx="12">
                    <c:v>1.1296628947500234E-2</c:v>
                  </c:pt>
                  <c:pt idx="13">
                    <c:v>1.0909398675704576E-2</c:v>
                  </c:pt>
                  <c:pt idx="14">
                    <c:v>1.0962164228000582E-2</c:v>
                  </c:pt>
                  <c:pt idx="15">
                    <c:v>1.068685007147051E-2</c:v>
                  </c:pt>
                  <c:pt idx="16">
                    <c:v>1.0070811825326724E-2</c:v>
                  </c:pt>
                  <c:pt idx="17">
                    <c:v>9.3314330289327209E-3</c:v>
                  </c:pt>
                  <c:pt idx="18">
                    <c:v>8.8855095930659468E-3</c:v>
                  </c:pt>
                  <c:pt idx="19">
                    <c:v>8.0406609951171309E-3</c:v>
                  </c:pt>
                  <c:pt idx="20">
                    <c:v>7.9584149652451256E-3</c:v>
                  </c:pt>
                  <c:pt idx="21">
                    <c:v>7.7000736286552997E-3</c:v>
                  </c:pt>
                  <c:pt idx="22">
                    <c:v>7.242684287755893E-3</c:v>
                  </c:pt>
                  <c:pt idx="23">
                    <c:v>6.7788662862174557E-3</c:v>
                  </c:pt>
                  <c:pt idx="24">
                    <c:v>6.708294055020679E-3</c:v>
                  </c:pt>
                  <c:pt idx="25">
                    <c:v>6.3975268369214121E-3</c:v>
                  </c:pt>
                  <c:pt idx="26">
                    <c:v>6.3856956664229856E-3</c:v>
                  </c:pt>
                  <c:pt idx="27">
                    <c:v>5.9803766253578999E-3</c:v>
                  </c:pt>
                  <c:pt idx="28">
                    <c:v>6.6838927390000273E-3</c:v>
                  </c:pt>
                  <c:pt idx="29">
                    <c:v>5.7042941961884417E-3</c:v>
                  </c:pt>
                  <c:pt idx="30">
                    <c:v>5.7574088236335644E-3</c:v>
                  </c:pt>
                  <c:pt idx="31">
                    <c:v>5.857237487586351E-3</c:v>
                  </c:pt>
                  <c:pt idx="32">
                    <c:v>5.9095851066729953E-3</c:v>
                  </c:pt>
                  <c:pt idx="33">
                    <c:v>5.6631621502850815E-3</c:v>
                  </c:pt>
                  <c:pt idx="34">
                    <c:v>5.8973525342377649E-3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'Congo 3'!$B$6:$B$37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</c:numCache>
            </c:numRef>
          </c:xVal>
          <c:yVal>
            <c:numRef>
              <c:f>'Congo 3'!$K$6:$K$37</c:f>
              <c:numCache>
                <c:formatCode>0.0000</c:formatCode>
                <c:ptCount val="32"/>
                <c:pt idx="0">
                  <c:v>0</c:v>
                </c:pt>
                <c:pt idx="1">
                  <c:v>4.6349988294016432E-4</c:v>
                </c:pt>
                <c:pt idx="2">
                  <c:v>-4.3416444728201661E-4</c:v>
                </c:pt>
                <c:pt idx="3">
                  <c:v>4.9928911438890996E-3</c:v>
                </c:pt>
                <c:pt idx="4">
                  <c:v>-5.2803784122133668E-5</c:v>
                </c:pt>
                <c:pt idx="5">
                  <c:v>5.4505239396976345E-3</c:v>
                </c:pt>
                <c:pt idx="6">
                  <c:v>9.4225419237253978E-3</c:v>
                </c:pt>
                <c:pt idx="7">
                  <c:v>1.4837863340654098E-2</c:v>
                </c:pt>
                <c:pt idx="8">
                  <c:v>2.0792956773129926E-2</c:v>
                </c:pt>
                <c:pt idx="9">
                  <c:v>2.9928011427697295E-2</c:v>
                </c:pt>
                <c:pt idx="10">
                  <c:v>3.101342254592318E-2</c:v>
                </c:pt>
                <c:pt idx="11">
                  <c:v>3.1212903508190143E-2</c:v>
                </c:pt>
                <c:pt idx="12">
                  <c:v>2.7909733456480297E-2</c:v>
                </c:pt>
                <c:pt idx="13">
                  <c:v>2.9558384938779825E-2</c:v>
                </c:pt>
                <c:pt idx="14">
                  <c:v>3.3248782740781191E-2</c:v>
                </c:pt>
                <c:pt idx="15">
                  <c:v>3.5196655666481162E-2</c:v>
                </c:pt>
                <c:pt idx="16">
                  <c:v>3.8746243377469326E-2</c:v>
                </c:pt>
                <c:pt idx="17">
                  <c:v>4.0488768253770714E-2</c:v>
                </c:pt>
                <c:pt idx="18">
                  <c:v>4.4308241972522013E-2</c:v>
                </c:pt>
                <c:pt idx="19">
                  <c:v>4.3745001608469211E-2</c:v>
                </c:pt>
                <c:pt idx="20">
                  <c:v>5.1430885743004008E-2</c:v>
                </c:pt>
                <c:pt idx="21">
                  <c:v>5.4464169786929868E-2</c:v>
                </c:pt>
                <c:pt idx="22">
                  <c:v>5.4164948343529425E-2</c:v>
                </c:pt>
                <c:pt idx="23">
                  <c:v>5.578426439019165E-2</c:v>
                </c:pt>
                <c:pt idx="24">
                  <c:v>6.7758989213549545E-2</c:v>
                </c:pt>
                <c:pt idx="25">
                  <c:v>6.8621451021002797E-2</c:v>
                </c:pt>
                <c:pt idx="26">
                  <c:v>7.6811904648336635E-2</c:v>
                </c:pt>
                <c:pt idx="27">
                  <c:v>7.0704266950605194E-2</c:v>
                </c:pt>
                <c:pt idx="28">
                  <c:v>6.79936726985646E-2</c:v>
                </c:pt>
                <c:pt idx="29">
                  <c:v>7.5110449381914968E-2</c:v>
                </c:pt>
                <c:pt idx="30">
                  <c:v>7.8472290304878581E-2</c:v>
                </c:pt>
                <c:pt idx="31">
                  <c:v>8.3717466195177628E-2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BD-400A-8456-9D88AC305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60192"/>
        <c:axId val="291360752"/>
      </c:scatterChart>
      <c:valAx>
        <c:axId val="291360192"/>
        <c:scaling>
          <c:orientation val="minMax"/>
          <c:max val="32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1360752"/>
        <c:crossesAt val="-0.2"/>
        <c:crossBetween val="midCat"/>
        <c:majorUnit val="2"/>
      </c:valAx>
      <c:valAx>
        <c:axId val="291360752"/>
        <c:scaling>
          <c:orientation val="minMax"/>
          <c:max val="9.0000000000000024E-2"/>
          <c:min val="-3.0000000000000006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1360192"/>
        <c:crossesAt val="-6"/>
        <c:crossBetween val="midCat"/>
        <c:majorUnit val="1.0000000000000002E-2"/>
      </c:valAx>
    </c:plotArea>
    <c:legend>
      <c:legendPos val="r"/>
      <c:layout>
        <c:manualLayout>
          <c:xMode val="edge"/>
          <c:yMode val="edge"/>
          <c:x val="0.17510217154937494"/>
          <c:y val="0.14632033192260685"/>
          <c:w val="7.9104152407170114E-2"/>
          <c:h val="0.127299636647847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Ikaite </a:t>
            </a:r>
          </a:p>
          <a:p>
            <a:pPr>
              <a:defRPr/>
            </a:pPr>
            <a:r>
              <a:rPr lang="en-US"/>
              <a:t>beta angle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1'!$AG$3:$AG$33</c:f>
                <c:numCache>
                  <c:formatCode>General</c:formatCode>
                  <c:ptCount val="31"/>
                  <c:pt idx="0">
                    <c:v>2.3900000000000002E-3</c:v>
                  </c:pt>
                  <c:pt idx="1">
                    <c:v>2.4399999999999999E-3</c:v>
                  </c:pt>
                  <c:pt idx="2">
                    <c:v>2.47E-3</c:v>
                  </c:pt>
                  <c:pt idx="3">
                    <c:v>2.4299999999999999E-3</c:v>
                  </c:pt>
                  <c:pt idx="4">
                    <c:v>2.3999999999999998E-3</c:v>
                  </c:pt>
                  <c:pt idx="5">
                    <c:v>2.32E-3</c:v>
                  </c:pt>
                  <c:pt idx="6">
                    <c:v>2.3700000000000001E-3</c:v>
                  </c:pt>
                  <c:pt idx="7">
                    <c:v>2.3600000000000001E-3</c:v>
                  </c:pt>
                  <c:pt idx="8">
                    <c:v>2.3400000000000001E-3</c:v>
                  </c:pt>
                  <c:pt idx="9">
                    <c:v>2.4499999999999999E-3</c:v>
                  </c:pt>
                  <c:pt idx="10">
                    <c:v>2.4399999999999999E-3</c:v>
                  </c:pt>
                  <c:pt idx="11">
                    <c:v>2.3999999999999998E-3</c:v>
                  </c:pt>
                  <c:pt idx="12">
                    <c:v>2.4299999999999999E-3</c:v>
                  </c:pt>
                  <c:pt idx="13">
                    <c:v>2.4599999999999999E-3</c:v>
                  </c:pt>
                  <c:pt idx="14">
                    <c:v>2.48E-3</c:v>
                  </c:pt>
                  <c:pt idx="15">
                    <c:v>2.4499999999999999E-3</c:v>
                  </c:pt>
                  <c:pt idx="16">
                    <c:v>2.4199999999999998E-3</c:v>
                  </c:pt>
                  <c:pt idx="17">
                    <c:v>2.3999999999999998E-3</c:v>
                  </c:pt>
                  <c:pt idx="18">
                    <c:v>2.48E-3</c:v>
                  </c:pt>
                  <c:pt idx="19">
                    <c:v>2.49E-3</c:v>
                  </c:pt>
                  <c:pt idx="20">
                    <c:v>2.5200000000000001E-3</c:v>
                  </c:pt>
                  <c:pt idx="21">
                    <c:v>2.4299999999999999E-3</c:v>
                  </c:pt>
                  <c:pt idx="22">
                    <c:v>2.4099999999999998E-3</c:v>
                  </c:pt>
                  <c:pt idx="23">
                    <c:v>2.4199999999999998E-3</c:v>
                  </c:pt>
                  <c:pt idx="24">
                    <c:v>2.49E-3</c:v>
                  </c:pt>
                  <c:pt idx="25">
                    <c:v>2.5400000000000002E-3</c:v>
                  </c:pt>
                  <c:pt idx="26">
                    <c:v>3.1199999999999999E-3</c:v>
                  </c:pt>
                  <c:pt idx="27">
                    <c:v>4.3099999999999996E-3</c:v>
                  </c:pt>
                  <c:pt idx="28">
                    <c:v>6.7000000000000002E-3</c:v>
                  </c:pt>
                  <c:pt idx="29">
                    <c:v>1.222E-2</c:v>
                  </c:pt>
                  <c:pt idx="30">
                    <c:v>2.699E-2</c:v>
                  </c:pt>
                </c:numCache>
              </c:numRef>
            </c:plus>
            <c:minus>
              <c:numRef>
                <c:f>'Laptev 1'!$AG$3:$AG$33</c:f>
                <c:numCache>
                  <c:formatCode>General</c:formatCode>
                  <c:ptCount val="31"/>
                  <c:pt idx="0">
                    <c:v>2.3900000000000002E-3</c:v>
                  </c:pt>
                  <c:pt idx="1">
                    <c:v>2.4399999999999999E-3</c:v>
                  </c:pt>
                  <c:pt idx="2">
                    <c:v>2.47E-3</c:v>
                  </c:pt>
                  <c:pt idx="3">
                    <c:v>2.4299999999999999E-3</c:v>
                  </c:pt>
                  <c:pt idx="4">
                    <c:v>2.3999999999999998E-3</c:v>
                  </c:pt>
                  <c:pt idx="5">
                    <c:v>2.32E-3</c:v>
                  </c:pt>
                  <c:pt idx="6">
                    <c:v>2.3700000000000001E-3</c:v>
                  </c:pt>
                  <c:pt idx="7">
                    <c:v>2.3600000000000001E-3</c:v>
                  </c:pt>
                  <c:pt idx="8">
                    <c:v>2.3400000000000001E-3</c:v>
                  </c:pt>
                  <c:pt idx="9">
                    <c:v>2.4499999999999999E-3</c:v>
                  </c:pt>
                  <c:pt idx="10">
                    <c:v>2.4399999999999999E-3</c:v>
                  </c:pt>
                  <c:pt idx="11">
                    <c:v>2.3999999999999998E-3</c:v>
                  </c:pt>
                  <c:pt idx="12">
                    <c:v>2.4299999999999999E-3</c:v>
                  </c:pt>
                  <c:pt idx="13">
                    <c:v>2.4599999999999999E-3</c:v>
                  </c:pt>
                  <c:pt idx="14">
                    <c:v>2.48E-3</c:v>
                  </c:pt>
                  <c:pt idx="15">
                    <c:v>2.4499999999999999E-3</c:v>
                  </c:pt>
                  <c:pt idx="16">
                    <c:v>2.4199999999999998E-3</c:v>
                  </c:pt>
                  <c:pt idx="17">
                    <c:v>2.3999999999999998E-3</c:v>
                  </c:pt>
                  <c:pt idx="18">
                    <c:v>2.48E-3</c:v>
                  </c:pt>
                  <c:pt idx="19">
                    <c:v>2.49E-3</c:v>
                  </c:pt>
                  <c:pt idx="20">
                    <c:v>2.5200000000000001E-3</c:v>
                  </c:pt>
                  <c:pt idx="21">
                    <c:v>2.4299999999999999E-3</c:v>
                  </c:pt>
                  <c:pt idx="22">
                    <c:v>2.4099999999999998E-3</c:v>
                  </c:pt>
                  <c:pt idx="23">
                    <c:v>2.4199999999999998E-3</c:v>
                  </c:pt>
                  <c:pt idx="24">
                    <c:v>2.49E-3</c:v>
                  </c:pt>
                  <c:pt idx="25">
                    <c:v>2.5400000000000002E-3</c:v>
                  </c:pt>
                  <c:pt idx="26">
                    <c:v>3.1199999999999999E-3</c:v>
                  </c:pt>
                  <c:pt idx="27">
                    <c:v>4.3099999999999996E-3</c:v>
                  </c:pt>
                  <c:pt idx="28">
                    <c:v>6.7000000000000002E-3</c:v>
                  </c:pt>
                  <c:pt idx="29">
                    <c:v>1.222E-2</c:v>
                  </c:pt>
                  <c:pt idx="30">
                    <c:v>2.699E-2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'Laptev 1'!$B$3:$B$29</c:f>
              <c:numCache>
                <c:formatCode>General</c:formatCode>
                <c:ptCount val="27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</c:numCache>
            </c:numRef>
          </c:xVal>
          <c:yVal>
            <c:numRef>
              <c:f>'Laptev 1'!$AE$3:$AE$29</c:f>
              <c:numCache>
                <c:formatCode>0.0000</c:formatCode>
                <c:ptCount val="27"/>
                <c:pt idx="0">
                  <c:v>110.62048</c:v>
                </c:pt>
                <c:pt idx="1">
                  <c:v>110.62063000000001</c:v>
                </c:pt>
                <c:pt idx="2">
                  <c:v>110.62213</c:v>
                </c:pt>
                <c:pt idx="3">
                  <c:v>110.62300999999999</c:v>
                </c:pt>
                <c:pt idx="4">
                  <c:v>110.62511000000001</c:v>
                </c:pt>
                <c:pt idx="5">
                  <c:v>110.626</c:v>
                </c:pt>
                <c:pt idx="6">
                  <c:v>110.62716</c:v>
                </c:pt>
                <c:pt idx="7">
                  <c:v>110.62756</c:v>
                </c:pt>
                <c:pt idx="8">
                  <c:v>110.6255</c:v>
                </c:pt>
                <c:pt idx="9">
                  <c:v>110.63057999999999</c:v>
                </c:pt>
                <c:pt idx="10">
                  <c:v>110.62934</c:v>
                </c:pt>
                <c:pt idx="11">
                  <c:v>110.63034</c:v>
                </c:pt>
                <c:pt idx="12">
                  <c:v>110.63043999999999</c:v>
                </c:pt>
                <c:pt idx="13">
                  <c:v>110.63229</c:v>
                </c:pt>
                <c:pt idx="14">
                  <c:v>110.63405</c:v>
                </c:pt>
                <c:pt idx="15">
                  <c:v>110.63257</c:v>
                </c:pt>
                <c:pt idx="16">
                  <c:v>110.63393000000001</c:v>
                </c:pt>
                <c:pt idx="17">
                  <c:v>110.63574</c:v>
                </c:pt>
                <c:pt idx="18">
                  <c:v>110.63583</c:v>
                </c:pt>
                <c:pt idx="19">
                  <c:v>110.63706999999999</c:v>
                </c:pt>
                <c:pt idx="20">
                  <c:v>110.63825</c:v>
                </c:pt>
                <c:pt idx="21">
                  <c:v>110.63927</c:v>
                </c:pt>
                <c:pt idx="22">
                  <c:v>110.64014</c:v>
                </c:pt>
                <c:pt idx="23">
                  <c:v>110.6414</c:v>
                </c:pt>
                <c:pt idx="24">
                  <c:v>110.64331</c:v>
                </c:pt>
                <c:pt idx="25">
                  <c:v>110.64212999999999</c:v>
                </c:pt>
                <c:pt idx="26">
                  <c:v>110.64364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A8-4ACF-B592-032C4EA84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63552"/>
        <c:axId val="291364112"/>
      </c:scatterChart>
      <c:valAx>
        <c:axId val="291363552"/>
        <c:scaling>
          <c:orientation val="minMax"/>
          <c:max val="30"/>
          <c:min val="-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64112"/>
        <c:crosses val="autoZero"/>
        <c:crossBetween val="midCat"/>
      </c:valAx>
      <c:valAx>
        <c:axId val="29136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63552"/>
        <c:crossesAt val="-5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+mn-lt"/>
              </a:rPr>
              <a:t>Ikaite Unit Cell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1'!$V$3:$V$33</c:f>
                <c:numCache>
                  <c:formatCode>General</c:formatCode>
                  <c:ptCount val="31"/>
                  <c:pt idx="0">
                    <c:v>4.1756609799005464E-3</c:v>
                  </c:pt>
                  <c:pt idx="1">
                    <c:v>4.2436875148217021E-3</c:v>
                  </c:pt>
                  <c:pt idx="2">
                    <c:v>4.3227950171448176E-3</c:v>
                  </c:pt>
                  <c:pt idx="3">
                    <c:v>4.2432623744138994E-3</c:v>
                  </c:pt>
                  <c:pt idx="4">
                    <c:v>4.1974860461950359E-3</c:v>
                  </c:pt>
                  <c:pt idx="5">
                    <c:v>4.0952108154404194E-3</c:v>
                  </c:pt>
                  <c:pt idx="6">
                    <c:v>4.1517950728401816E-3</c:v>
                  </c:pt>
                  <c:pt idx="7">
                    <c:v>4.1401080624918121E-3</c:v>
                  </c:pt>
                  <c:pt idx="8">
                    <c:v>4.0719591170767641E-3</c:v>
                  </c:pt>
                  <c:pt idx="9">
                    <c:v>4.2986146665102984E-3</c:v>
                  </c:pt>
                  <c:pt idx="10">
                    <c:v>4.2529635500609536E-3</c:v>
                  </c:pt>
                  <c:pt idx="11">
                    <c:v>4.2301424299162936E-3</c:v>
                  </c:pt>
                  <c:pt idx="12">
                    <c:v>4.2639923874127393E-3</c:v>
                  </c:pt>
                  <c:pt idx="13">
                    <c:v>4.2976612331679662E-3</c:v>
                  </c:pt>
                  <c:pt idx="14">
                    <c:v>4.342867950621024E-3</c:v>
                  </c:pt>
                  <c:pt idx="15">
                    <c:v>4.2518814575449636E-3</c:v>
                  </c:pt>
                  <c:pt idx="16">
                    <c:v>4.2064007132967167E-3</c:v>
                  </c:pt>
                  <c:pt idx="17">
                    <c:v>4.2743148709763479E-3</c:v>
                  </c:pt>
                  <c:pt idx="18">
                    <c:v>4.2853736908211723E-3</c:v>
                  </c:pt>
                  <c:pt idx="19">
                    <c:v>4.3644717039396331E-3</c:v>
                  </c:pt>
                  <c:pt idx="20">
                    <c:v>4.4096099116241625E-3</c:v>
                  </c:pt>
                  <c:pt idx="21">
                    <c:v>4.2280983090667319E-3</c:v>
                  </c:pt>
                  <c:pt idx="22">
                    <c:v>4.0803391577907957E-3</c:v>
                  </c:pt>
                  <c:pt idx="23">
                    <c:v>4.2277403238018384E-3</c:v>
                  </c:pt>
                  <c:pt idx="24">
                    <c:v>4.3407741152952668E-3</c:v>
                  </c:pt>
                  <c:pt idx="25">
                    <c:v>4.3969727522544964E-3</c:v>
                  </c:pt>
                  <c:pt idx="26">
                    <c:v>5.1786768152112129E-3</c:v>
                  </c:pt>
                  <c:pt idx="27">
                    <c:v>5.1665767803162491E-3</c:v>
                  </c:pt>
                  <c:pt idx="28">
                    <c:v>8.0768343702946489E-3</c:v>
                  </c:pt>
                  <c:pt idx="29">
                    <c:v>1.4634203804168074E-2</c:v>
                  </c:pt>
                  <c:pt idx="30">
                    <c:v>3.1892691964049598E-2</c:v>
                  </c:pt>
                </c:numCache>
              </c:numRef>
            </c:plus>
            <c:minus>
              <c:numRef>
                <c:f>'Laptev 1'!$V$3:$V$33</c:f>
                <c:numCache>
                  <c:formatCode>General</c:formatCode>
                  <c:ptCount val="31"/>
                  <c:pt idx="0">
                    <c:v>4.1756609799005464E-3</c:v>
                  </c:pt>
                  <c:pt idx="1">
                    <c:v>4.2436875148217021E-3</c:v>
                  </c:pt>
                  <c:pt idx="2">
                    <c:v>4.3227950171448176E-3</c:v>
                  </c:pt>
                  <c:pt idx="3">
                    <c:v>4.2432623744138994E-3</c:v>
                  </c:pt>
                  <c:pt idx="4">
                    <c:v>4.1974860461950359E-3</c:v>
                  </c:pt>
                  <c:pt idx="5">
                    <c:v>4.0952108154404194E-3</c:v>
                  </c:pt>
                  <c:pt idx="6">
                    <c:v>4.1517950728401816E-3</c:v>
                  </c:pt>
                  <c:pt idx="7">
                    <c:v>4.1401080624918121E-3</c:v>
                  </c:pt>
                  <c:pt idx="8">
                    <c:v>4.0719591170767641E-3</c:v>
                  </c:pt>
                  <c:pt idx="9">
                    <c:v>4.2986146665102984E-3</c:v>
                  </c:pt>
                  <c:pt idx="10">
                    <c:v>4.2529635500609536E-3</c:v>
                  </c:pt>
                  <c:pt idx="11">
                    <c:v>4.2301424299162936E-3</c:v>
                  </c:pt>
                  <c:pt idx="12">
                    <c:v>4.2639923874127393E-3</c:v>
                  </c:pt>
                  <c:pt idx="13">
                    <c:v>4.2976612331679662E-3</c:v>
                  </c:pt>
                  <c:pt idx="14">
                    <c:v>4.342867950621024E-3</c:v>
                  </c:pt>
                  <c:pt idx="15">
                    <c:v>4.2518814575449636E-3</c:v>
                  </c:pt>
                  <c:pt idx="16">
                    <c:v>4.2064007132967167E-3</c:v>
                  </c:pt>
                  <c:pt idx="17">
                    <c:v>4.2743148709763479E-3</c:v>
                  </c:pt>
                  <c:pt idx="18">
                    <c:v>4.2853736908211723E-3</c:v>
                  </c:pt>
                  <c:pt idx="19">
                    <c:v>4.3644717039396331E-3</c:v>
                  </c:pt>
                  <c:pt idx="20">
                    <c:v>4.4096099116241625E-3</c:v>
                  </c:pt>
                  <c:pt idx="21">
                    <c:v>4.2280983090667319E-3</c:v>
                  </c:pt>
                  <c:pt idx="22">
                    <c:v>4.0803391577907957E-3</c:v>
                  </c:pt>
                  <c:pt idx="23">
                    <c:v>4.2277403238018384E-3</c:v>
                  </c:pt>
                  <c:pt idx="24">
                    <c:v>4.3407741152952668E-3</c:v>
                  </c:pt>
                  <c:pt idx="25">
                    <c:v>4.3969727522544964E-3</c:v>
                  </c:pt>
                  <c:pt idx="26">
                    <c:v>5.1786768152112129E-3</c:v>
                  </c:pt>
                  <c:pt idx="27">
                    <c:v>5.1665767803162491E-3</c:v>
                  </c:pt>
                  <c:pt idx="28">
                    <c:v>8.0768343702946489E-3</c:v>
                  </c:pt>
                  <c:pt idx="29">
                    <c:v>1.4634203804168074E-2</c:v>
                  </c:pt>
                  <c:pt idx="30">
                    <c:v>3.1892691964049598E-2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'Laptev 1'!$B$3:$B$33</c:f>
              <c:numCache>
                <c:formatCode>General</c:formatCode>
                <c:ptCount val="3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</c:numCache>
            </c:numRef>
          </c:xVal>
          <c:yVal>
            <c:numRef>
              <c:f>'Laptev 1'!$T$3:$T$33</c:f>
              <c:numCache>
                <c:formatCode>0.0000</c:formatCode>
                <c:ptCount val="31"/>
                <c:pt idx="0">
                  <c:v>0</c:v>
                </c:pt>
                <c:pt idx="1">
                  <c:v>1.2935471513816385E-3</c:v>
                </c:pt>
                <c:pt idx="2">
                  <c:v>8.6917291048870682E-3</c:v>
                </c:pt>
                <c:pt idx="3">
                  <c:v>1.1312864122175239E-2</c:v>
                </c:pt>
                <c:pt idx="4">
                  <c:v>2.0696754422106216E-2</c:v>
                </c:pt>
                <c:pt idx="5">
                  <c:v>2.4951843735863725E-2</c:v>
                </c:pt>
                <c:pt idx="6">
                  <c:v>2.8231099233670915E-2</c:v>
                </c:pt>
                <c:pt idx="7">
                  <c:v>3.6525686669288994E-2</c:v>
                </c:pt>
                <c:pt idx="8">
                  <c:v>3.879506763662096E-2</c:v>
                </c:pt>
                <c:pt idx="9">
                  <c:v>4.3322482666456691E-2</c:v>
                </c:pt>
                <c:pt idx="10">
                  <c:v>4.9983115805585288E-2</c:v>
                </c:pt>
                <c:pt idx="11">
                  <c:v>5.326237130339246E-2</c:v>
                </c:pt>
                <c:pt idx="12">
                  <c:v>5.7313216330101384E-2</c:v>
                </c:pt>
                <c:pt idx="13">
                  <c:v>6.5517028527013299E-2</c:v>
                </c:pt>
                <c:pt idx="14">
                  <c:v>6.9000528311889214E-2</c:v>
                </c:pt>
                <c:pt idx="15">
                  <c:v>7.5445570259120881E-2</c:v>
                </c:pt>
                <c:pt idx="16">
                  <c:v>7.8475193850506234E-2</c:v>
                </c:pt>
                <c:pt idx="17">
                  <c:v>8.1141716487127327E-2</c:v>
                </c:pt>
                <c:pt idx="18">
                  <c:v>8.7654839863388609E-2</c:v>
                </c:pt>
                <c:pt idx="19">
                  <c:v>9.3634658712321642E-2</c:v>
                </c:pt>
                <c:pt idx="20">
                  <c:v>9.8332277314721384E-2</c:v>
                </c:pt>
                <c:pt idx="21">
                  <c:v>0.10163422662218496</c:v>
                </c:pt>
                <c:pt idx="22">
                  <c:v>0.11142660549625341</c:v>
                </c:pt>
                <c:pt idx="23">
                  <c:v>0.11011036453519524</c:v>
                </c:pt>
                <c:pt idx="24">
                  <c:v>0.11727026148714735</c:v>
                </c:pt>
                <c:pt idx="25">
                  <c:v>0.12795904584330831</c:v>
                </c:pt>
                <c:pt idx="26">
                  <c:v>0.13244107325379095</c:v>
                </c:pt>
                <c:pt idx="27">
                  <c:v>0.14732821239952815</c:v>
                </c:pt>
                <c:pt idx="28">
                  <c:v>0.16725337729275278</c:v>
                </c:pt>
                <c:pt idx="29">
                  <c:v>0.17764714212315896</c:v>
                </c:pt>
                <c:pt idx="30">
                  <c:v>0.18873306814858892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5B-4EFA-8B64-5E1264F7D8E3}"/>
            </c:ext>
          </c:extLst>
        </c:ser>
        <c:ser>
          <c:idx val="1"/>
          <c:order val="1"/>
          <c:tx>
            <c:v>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1'!$Z$3:$Z$33</c:f>
                <c:numCache>
                  <c:formatCode>General</c:formatCode>
                  <c:ptCount val="31"/>
                  <c:pt idx="0">
                    <c:v>4.0533297923829158E-3</c:v>
                  </c:pt>
                  <c:pt idx="1">
                    <c:v>4.1134677218473128E-3</c:v>
                  </c:pt>
                  <c:pt idx="2">
                    <c:v>4.1855099809378887E-3</c:v>
                  </c:pt>
                  <c:pt idx="3">
                    <c:v>4.1013359530566625E-3</c:v>
                  </c:pt>
                  <c:pt idx="4">
                    <c:v>4.0649086538056805E-3</c:v>
                  </c:pt>
                  <c:pt idx="5">
                    <c:v>3.9447186170874868E-3</c:v>
                  </c:pt>
                  <c:pt idx="6">
                    <c:v>4.0286343302419481E-3</c:v>
                  </c:pt>
                  <c:pt idx="7">
                    <c:v>3.9926520770509691E-3</c:v>
                  </c:pt>
                  <c:pt idx="8">
                    <c:v>3.9563512244185518E-3</c:v>
                  </c:pt>
                  <c:pt idx="9">
                    <c:v>4.1727970908268805E-3</c:v>
                  </c:pt>
                  <c:pt idx="10">
                    <c:v>4.1125110884482098E-3</c:v>
                  </c:pt>
                  <c:pt idx="11">
                    <c:v>4.1005345245165668E-3</c:v>
                  </c:pt>
                  <c:pt idx="12">
                    <c:v>4.112514550124579E-3</c:v>
                  </c:pt>
                  <c:pt idx="13">
                    <c:v>4.160344986387495E-3</c:v>
                  </c:pt>
                  <c:pt idx="14">
                    <c:v>4.1965071593133606E-3</c:v>
                  </c:pt>
                  <c:pt idx="15">
                    <c:v>4.124145682620658E-3</c:v>
                  </c:pt>
                  <c:pt idx="16">
                    <c:v>4.0760908773479002E-3</c:v>
                  </c:pt>
                  <c:pt idx="17">
                    <c:v>4.1360848878519828E-3</c:v>
                  </c:pt>
                  <c:pt idx="18">
                    <c:v>4.1479682470024915E-3</c:v>
                  </c:pt>
                  <c:pt idx="19">
                    <c:v>4.2320831094557355E-3</c:v>
                  </c:pt>
                  <c:pt idx="20">
                    <c:v>4.2921086516647259E-3</c:v>
                  </c:pt>
                  <c:pt idx="21">
                    <c:v>4.0875947510474464E-3</c:v>
                  </c:pt>
                  <c:pt idx="22">
                    <c:v>4.0514166854410359E-3</c:v>
                  </c:pt>
                  <c:pt idx="23">
                    <c:v>4.0875780426848952E-3</c:v>
                  </c:pt>
                  <c:pt idx="24">
                    <c:v>4.1956959132719608E-3</c:v>
                  </c:pt>
                  <c:pt idx="25">
                    <c:v>4.2674542183304106E-3</c:v>
                  </c:pt>
                  <c:pt idx="26">
                    <c:v>5.0966126638083168E-3</c:v>
                  </c:pt>
                  <c:pt idx="27">
                    <c:v>5.6733176299427123E-3</c:v>
                  </c:pt>
                  <c:pt idx="28">
                    <c:v>8.7620297620550017E-3</c:v>
                  </c:pt>
                  <c:pt idx="29">
                    <c:v>1.5997436564034274E-2</c:v>
                  </c:pt>
                  <c:pt idx="30">
                    <c:v>3.5199757723757011E-2</c:v>
                  </c:pt>
                </c:numCache>
              </c:numRef>
            </c:plus>
            <c:minus>
              <c:numRef>
                <c:f>'Laptev 1'!$Z$3:$Z$33</c:f>
                <c:numCache>
                  <c:formatCode>General</c:formatCode>
                  <c:ptCount val="31"/>
                  <c:pt idx="0">
                    <c:v>4.0533297923829158E-3</c:v>
                  </c:pt>
                  <c:pt idx="1">
                    <c:v>4.1134677218473128E-3</c:v>
                  </c:pt>
                  <c:pt idx="2">
                    <c:v>4.1855099809378887E-3</c:v>
                  </c:pt>
                  <c:pt idx="3">
                    <c:v>4.1013359530566625E-3</c:v>
                  </c:pt>
                  <c:pt idx="4">
                    <c:v>4.0649086538056805E-3</c:v>
                  </c:pt>
                  <c:pt idx="5">
                    <c:v>3.9447186170874868E-3</c:v>
                  </c:pt>
                  <c:pt idx="6">
                    <c:v>4.0286343302419481E-3</c:v>
                  </c:pt>
                  <c:pt idx="7">
                    <c:v>3.9926520770509691E-3</c:v>
                  </c:pt>
                  <c:pt idx="8">
                    <c:v>3.9563512244185518E-3</c:v>
                  </c:pt>
                  <c:pt idx="9">
                    <c:v>4.1727970908268805E-3</c:v>
                  </c:pt>
                  <c:pt idx="10">
                    <c:v>4.1125110884482098E-3</c:v>
                  </c:pt>
                  <c:pt idx="11">
                    <c:v>4.1005345245165668E-3</c:v>
                  </c:pt>
                  <c:pt idx="12">
                    <c:v>4.112514550124579E-3</c:v>
                  </c:pt>
                  <c:pt idx="13">
                    <c:v>4.160344986387495E-3</c:v>
                  </c:pt>
                  <c:pt idx="14">
                    <c:v>4.1965071593133606E-3</c:v>
                  </c:pt>
                  <c:pt idx="15">
                    <c:v>4.124145682620658E-3</c:v>
                  </c:pt>
                  <c:pt idx="16">
                    <c:v>4.0760908773479002E-3</c:v>
                  </c:pt>
                  <c:pt idx="17">
                    <c:v>4.1360848878519828E-3</c:v>
                  </c:pt>
                  <c:pt idx="18">
                    <c:v>4.1479682470024915E-3</c:v>
                  </c:pt>
                  <c:pt idx="19">
                    <c:v>4.2320831094557355E-3</c:v>
                  </c:pt>
                  <c:pt idx="20">
                    <c:v>4.2921086516647259E-3</c:v>
                  </c:pt>
                  <c:pt idx="21">
                    <c:v>4.0875947510474464E-3</c:v>
                  </c:pt>
                  <c:pt idx="22">
                    <c:v>4.0514166854410359E-3</c:v>
                  </c:pt>
                  <c:pt idx="23">
                    <c:v>4.0875780426848952E-3</c:v>
                  </c:pt>
                  <c:pt idx="24">
                    <c:v>4.1956959132719608E-3</c:v>
                  </c:pt>
                  <c:pt idx="25">
                    <c:v>4.2674542183304106E-3</c:v>
                  </c:pt>
                  <c:pt idx="26">
                    <c:v>5.0966126638083168E-3</c:v>
                  </c:pt>
                  <c:pt idx="27">
                    <c:v>5.6733176299427123E-3</c:v>
                  </c:pt>
                  <c:pt idx="28">
                    <c:v>8.7620297620550017E-3</c:v>
                  </c:pt>
                  <c:pt idx="29">
                    <c:v>1.5997436564034274E-2</c:v>
                  </c:pt>
                  <c:pt idx="30">
                    <c:v>3.5199757723757011E-2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'Laptev 1'!$B$3:$B$33</c:f>
              <c:numCache>
                <c:formatCode>General</c:formatCode>
                <c:ptCount val="3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</c:numCache>
            </c:numRef>
          </c:xVal>
          <c:yVal>
            <c:numRef>
              <c:f>'Laptev 1'!$X$3:$X$33</c:f>
              <c:numCache>
                <c:formatCode>0.0000</c:formatCode>
                <c:ptCount val="31"/>
                <c:pt idx="0">
                  <c:v>0</c:v>
                </c:pt>
                <c:pt idx="1">
                  <c:v>1.2027684834864693E-5</c:v>
                </c:pt>
                <c:pt idx="2">
                  <c:v>2.970838156433587E-3</c:v>
                </c:pt>
                <c:pt idx="3">
                  <c:v>2.5498691868928408E-3</c:v>
                </c:pt>
                <c:pt idx="4">
                  <c:v>1.1041414686674222E-2</c:v>
                </c:pt>
                <c:pt idx="5">
                  <c:v>9.1771235358600739E-3</c:v>
                </c:pt>
                <c:pt idx="6">
                  <c:v>1.5888571678756819E-2</c:v>
                </c:pt>
                <c:pt idx="7">
                  <c:v>1.3507090079658911E-2</c:v>
                </c:pt>
                <c:pt idx="8">
                  <c:v>1.9136046586584587E-2</c:v>
                </c:pt>
                <c:pt idx="9">
                  <c:v>1.9400655653165261E-2</c:v>
                </c:pt>
                <c:pt idx="10">
                  <c:v>2.327357017287603E-2</c:v>
                </c:pt>
                <c:pt idx="11">
                  <c:v>2.2094857058183304E-2</c:v>
                </c:pt>
                <c:pt idx="12">
                  <c:v>2.3189376378967883E-2</c:v>
                </c:pt>
                <c:pt idx="13">
                  <c:v>2.9660270824975042E-2</c:v>
                </c:pt>
                <c:pt idx="14">
                  <c:v>2.7519342922766719E-2</c:v>
                </c:pt>
                <c:pt idx="15">
                  <c:v>3.2739358145007877E-2</c:v>
                </c:pt>
                <c:pt idx="16">
                  <c:v>3.175308798780118E-2</c:v>
                </c:pt>
                <c:pt idx="17">
                  <c:v>3.4784064568451817E-2</c:v>
                </c:pt>
                <c:pt idx="18">
                  <c:v>3.8163844009591288E-2</c:v>
                </c:pt>
                <c:pt idx="19">
                  <c:v>3.9270391015232095E-2</c:v>
                </c:pt>
                <c:pt idx="20">
                  <c:v>4.1351180493202001E-2</c:v>
                </c:pt>
                <c:pt idx="21">
                  <c:v>4.4478378552617021E-2</c:v>
                </c:pt>
                <c:pt idx="22">
                  <c:v>4.7220690697017252E-2</c:v>
                </c:pt>
                <c:pt idx="23">
                  <c:v>4.4887319837301536E-2</c:v>
                </c:pt>
                <c:pt idx="24">
                  <c:v>4.6859860151693564E-2</c:v>
                </c:pt>
                <c:pt idx="25">
                  <c:v>5.5628042402890487E-2</c:v>
                </c:pt>
                <c:pt idx="26">
                  <c:v>6.1329165018868072E-2</c:v>
                </c:pt>
                <c:pt idx="27">
                  <c:v>6.6092128217042523E-2</c:v>
                </c:pt>
                <c:pt idx="28">
                  <c:v>7.021762411849912E-2</c:v>
                </c:pt>
                <c:pt idx="29">
                  <c:v>7.1336198808974779E-2</c:v>
                </c:pt>
                <c:pt idx="30">
                  <c:v>8.3327800598308369E-2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5B-4EFA-8B64-5E1264F7D8E3}"/>
            </c:ext>
          </c:extLst>
        </c:ser>
        <c:ser>
          <c:idx val="2"/>
          <c:order val="2"/>
          <c:tx>
            <c:v>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1'!$AD$3:$AD$33</c:f>
                <c:numCache>
                  <c:formatCode>General</c:formatCode>
                  <c:ptCount val="31"/>
                  <c:pt idx="0">
                    <c:v>4.720381711266119E-3</c:v>
                  </c:pt>
                  <c:pt idx="1">
                    <c:v>3.0986742929088019E-3</c:v>
                  </c:pt>
                  <c:pt idx="2">
                    <c:v>4.8743226571473014E-3</c:v>
                  </c:pt>
                  <c:pt idx="3">
                    <c:v>4.7927168099604432E-3</c:v>
                  </c:pt>
                  <c:pt idx="4">
                    <c:v>4.7286549241422286E-3</c:v>
                  </c:pt>
                  <c:pt idx="5">
                    <c:v>4.5928193850676841E-3</c:v>
                  </c:pt>
                  <c:pt idx="6">
                    <c:v>4.6742674240791626E-3</c:v>
                  </c:pt>
                  <c:pt idx="7">
                    <c:v>4.6739740083566305E-3</c:v>
                  </c:pt>
                  <c:pt idx="8">
                    <c:v>4.6103351940126871E-3</c:v>
                  </c:pt>
                  <c:pt idx="9">
                    <c:v>4.8276785939915965E-3</c:v>
                  </c:pt>
                  <c:pt idx="10">
                    <c:v>4.7730600160219034E-3</c:v>
                  </c:pt>
                  <c:pt idx="11">
                    <c:v>4.763924448505554E-3</c:v>
                  </c:pt>
                  <c:pt idx="12">
                    <c:v>4.7819070027767668E-3</c:v>
                  </c:pt>
                  <c:pt idx="13">
                    <c:v>4.826892510899676E-3</c:v>
                  </c:pt>
                  <c:pt idx="14">
                    <c:v>4.8719148237154671E-3</c:v>
                  </c:pt>
                  <c:pt idx="15">
                    <c:v>4.799337003286731E-3</c:v>
                  </c:pt>
                  <c:pt idx="16">
                    <c:v>4.7358959269212329E-3</c:v>
                  </c:pt>
                  <c:pt idx="17">
                    <c:v>4.790167569841141E-3</c:v>
                  </c:pt>
                  <c:pt idx="18">
                    <c:v>4.8078464053335039E-3</c:v>
                  </c:pt>
                  <c:pt idx="19">
                    <c:v>4.9163981435028717E-3</c:v>
                  </c:pt>
                  <c:pt idx="20">
                    <c:v>4.9614617552782517E-3</c:v>
                  </c:pt>
                  <c:pt idx="21">
                    <c:v>4.7531283959404841E-3</c:v>
                  </c:pt>
                  <c:pt idx="22">
                    <c:v>4.689523658465795E-3</c:v>
                  </c:pt>
                  <c:pt idx="23">
                    <c:v>4.7529205565172037E-3</c:v>
                  </c:pt>
                  <c:pt idx="24">
                    <c:v>4.8793090681099032E-3</c:v>
                  </c:pt>
                  <c:pt idx="25">
                    <c:v>4.9242426985429315E-3</c:v>
                  </c:pt>
                  <c:pt idx="26">
                    <c:v>5.7202785594636981E-3</c:v>
                  </c:pt>
                  <c:pt idx="27">
                    <c:v>4.5618703668504085E-3</c:v>
                  </c:pt>
                  <c:pt idx="28">
                    <c:v>6.9330452468996792E-3</c:v>
                  </c:pt>
                  <c:pt idx="29">
                    <c:v>1.216433363074405E-2</c:v>
                  </c:pt>
                  <c:pt idx="30">
                    <c:v>2.6045710856047764E-2</c:v>
                  </c:pt>
                </c:numCache>
              </c:numRef>
            </c:plus>
            <c:minus>
              <c:numRef>
                <c:f>'Laptev 1'!$AD$3:$AD$33</c:f>
                <c:numCache>
                  <c:formatCode>General</c:formatCode>
                  <c:ptCount val="31"/>
                  <c:pt idx="0">
                    <c:v>4.720381711266119E-3</c:v>
                  </c:pt>
                  <c:pt idx="1">
                    <c:v>3.0986742929088019E-3</c:v>
                  </c:pt>
                  <c:pt idx="2">
                    <c:v>4.8743226571473014E-3</c:v>
                  </c:pt>
                  <c:pt idx="3">
                    <c:v>4.7927168099604432E-3</c:v>
                  </c:pt>
                  <c:pt idx="4">
                    <c:v>4.7286549241422286E-3</c:v>
                  </c:pt>
                  <c:pt idx="5">
                    <c:v>4.5928193850676841E-3</c:v>
                  </c:pt>
                  <c:pt idx="6">
                    <c:v>4.6742674240791626E-3</c:v>
                  </c:pt>
                  <c:pt idx="7">
                    <c:v>4.6739740083566305E-3</c:v>
                  </c:pt>
                  <c:pt idx="8">
                    <c:v>4.6103351940126871E-3</c:v>
                  </c:pt>
                  <c:pt idx="9">
                    <c:v>4.8276785939915965E-3</c:v>
                  </c:pt>
                  <c:pt idx="10">
                    <c:v>4.7730600160219034E-3</c:v>
                  </c:pt>
                  <c:pt idx="11">
                    <c:v>4.763924448505554E-3</c:v>
                  </c:pt>
                  <c:pt idx="12">
                    <c:v>4.7819070027767668E-3</c:v>
                  </c:pt>
                  <c:pt idx="13">
                    <c:v>4.826892510899676E-3</c:v>
                  </c:pt>
                  <c:pt idx="14">
                    <c:v>4.8719148237154671E-3</c:v>
                  </c:pt>
                  <c:pt idx="15">
                    <c:v>4.799337003286731E-3</c:v>
                  </c:pt>
                  <c:pt idx="16">
                    <c:v>4.7358959269212329E-3</c:v>
                  </c:pt>
                  <c:pt idx="17">
                    <c:v>4.790167569841141E-3</c:v>
                  </c:pt>
                  <c:pt idx="18">
                    <c:v>4.8078464053335039E-3</c:v>
                  </c:pt>
                  <c:pt idx="19">
                    <c:v>4.9163981435028717E-3</c:v>
                  </c:pt>
                  <c:pt idx="20">
                    <c:v>4.9614617552782517E-3</c:v>
                  </c:pt>
                  <c:pt idx="21">
                    <c:v>4.7531283959404841E-3</c:v>
                  </c:pt>
                  <c:pt idx="22">
                    <c:v>4.689523658465795E-3</c:v>
                  </c:pt>
                  <c:pt idx="23">
                    <c:v>4.7529205565172037E-3</c:v>
                  </c:pt>
                  <c:pt idx="24">
                    <c:v>4.8793090681099032E-3</c:v>
                  </c:pt>
                  <c:pt idx="25">
                    <c:v>4.9242426985429315E-3</c:v>
                  </c:pt>
                  <c:pt idx="26">
                    <c:v>5.7202785594636981E-3</c:v>
                  </c:pt>
                  <c:pt idx="27">
                    <c:v>4.5618703668504085E-3</c:v>
                  </c:pt>
                  <c:pt idx="28">
                    <c:v>6.9330452468996792E-3</c:v>
                  </c:pt>
                  <c:pt idx="29">
                    <c:v>1.216433363074405E-2</c:v>
                  </c:pt>
                  <c:pt idx="30">
                    <c:v>2.6045710856047764E-2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errBars>
          <c:xVal>
            <c:numRef>
              <c:f>'Laptev 1'!$B$3:$B$34</c:f>
              <c:numCache>
                <c:formatCode>General</c:formatCode>
                <c:ptCount val="32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</c:numCache>
            </c:numRef>
          </c:xVal>
          <c:yVal>
            <c:numRef>
              <c:f>'Laptev 1'!$AB$3:$AB$34</c:f>
              <c:numCache>
                <c:formatCode>0.0000</c:formatCode>
                <c:ptCount val="32"/>
                <c:pt idx="0">
                  <c:v>0</c:v>
                </c:pt>
                <c:pt idx="1">
                  <c:v>-2.4009619068876696E-3</c:v>
                </c:pt>
                <c:pt idx="2">
                  <c:v>1.7033239188412621E-3</c:v>
                </c:pt>
                <c:pt idx="3">
                  <c:v>3.0623589604694152E-3</c:v>
                </c:pt>
                <c:pt idx="4">
                  <c:v>1.6643649143179038E-2</c:v>
                </c:pt>
                <c:pt idx="5">
                  <c:v>1.5656083679592373E-2</c:v>
                </c:pt>
                <c:pt idx="6">
                  <c:v>1.7395648532882203E-2</c:v>
                </c:pt>
                <c:pt idx="7">
                  <c:v>2.3674390425219398E-2</c:v>
                </c:pt>
                <c:pt idx="8">
                  <c:v>2.8711880312862145E-2</c:v>
                </c:pt>
                <c:pt idx="9">
                  <c:v>2.9536361571446349E-2</c:v>
                </c:pt>
                <c:pt idx="10">
                  <c:v>3.5262429213531413E-2</c:v>
                </c:pt>
                <c:pt idx="11">
                  <c:v>3.6911391730699822E-2</c:v>
                </c:pt>
                <c:pt idx="12">
                  <c:v>3.9656642514800597E-2</c:v>
                </c:pt>
                <c:pt idx="13">
                  <c:v>4.5826661603808189E-2</c:v>
                </c:pt>
                <c:pt idx="14">
                  <c:v>5.1126898266162811E-2</c:v>
                </c:pt>
                <c:pt idx="15">
                  <c:v>5.3899329751091976E-2</c:v>
                </c:pt>
                <c:pt idx="16">
                  <c:v>5.5031858952456811E-2</c:v>
                </c:pt>
                <c:pt idx="17">
                  <c:v>5.6282171190755355E-2</c:v>
                </c:pt>
                <c:pt idx="18">
                  <c:v>6.5260862699140665E-2</c:v>
                </c:pt>
                <c:pt idx="19">
                  <c:v>6.7299415261574846E-2</c:v>
                </c:pt>
                <c:pt idx="20">
                  <c:v>7.1476182956200923E-2</c:v>
                </c:pt>
                <c:pt idx="21">
                  <c:v>7.3514735518635105E-2</c:v>
                </c:pt>
                <c:pt idx="22">
                  <c:v>7.8416321902119862E-2</c:v>
                </c:pt>
                <c:pt idx="23">
                  <c:v>7.7890828352696104E-2</c:v>
                </c:pt>
                <c:pt idx="24">
                  <c:v>8.519337664306853E-2</c:v>
                </c:pt>
                <c:pt idx="25">
                  <c:v>9.1879829047879696E-2</c:v>
                </c:pt>
                <c:pt idx="26">
                  <c:v>0.10120280943347809</c:v>
                </c:pt>
                <c:pt idx="27">
                  <c:v>9.8366956313272011E-2</c:v>
                </c:pt>
                <c:pt idx="28">
                  <c:v>0.10231721816761866</c:v>
                </c:pt>
                <c:pt idx="29">
                  <c:v>0.10374873507812785</c:v>
                </c:pt>
                <c:pt idx="30">
                  <c:v>0.11380559438620516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5B-4EFA-8B64-5E1264F7D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367472"/>
        <c:axId val="349429648"/>
      </c:scatterChart>
      <c:valAx>
        <c:axId val="291367472"/>
        <c:scaling>
          <c:orientation val="minMax"/>
          <c:max val="25.4"/>
          <c:min val="-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Temp. </a:t>
                </a: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</a:rPr>
                  <a:t>°</a:t>
                </a: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C</a:t>
                </a:r>
                <a:endParaRPr lang="en-GB" sz="10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29648"/>
        <c:crossesAt val="-1.0000000000000002E-2"/>
        <c:crossBetween val="midCat"/>
      </c:valAx>
      <c:valAx>
        <c:axId val="349429648"/>
        <c:scaling>
          <c:orientation val="minMax"/>
          <c:max val="0.2"/>
          <c:min val="-1.0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% change</a:t>
                </a:r>
                <a:endParaRPr lang="en-GB" sz="10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367472"/>
        <c:crossesAt val="-6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902649221582686"/>
          <c:y val="0.14385000486050356"/>
          <c:w val="8.2469567831799651E-2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>
                <a:solidFill>
                  <a:sysClr val="windowText" lastClr="000000"/>
                </a:solidFill>
              </a:rPr>
              <a:t>Ikaite beta angle % change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'Laptev 1'!$B$3:$B$33</c:f>
              <c:numCache>
                <c:formatCode>General</c:formatCode>
                <c:ptCount val="3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</c:numCache>
            </c:numRef>
          </c:xVal>
          <c:yVal>
            <c:numRef>
              <c:f>'Laptev 1'!$AF$3:$AF$33</c:f>
              <c:numCache>
                <c:formatCode>0.0000</c:formatCode>
                <c:ptCount val="31"/>
                <c:pt idx="0">
                  <c:v>0</c:v>
                </c:pt>
                <c:pt idx="1">
                  <c:v>1.3559876074030729E-4</c:v>
                </c:pt>
                <c:pt idx="2">
                  <c:v>1.4915863680919944E-3</c:v>
                </c:pt>
                <c:pt idx="3">
                  <c:v>2.2870990977376321E-3</c:v>
                </c:pt>
                <c:pt idx="4">
                  <c:v>4.1854817480505482E-3</c:v>
                </c:pt>
                <c:pt idx="5">
                  <c:v>4.9900343950814424E-3</c:v>
                </c:pt>
                <c:pt idx="6">
                  <c:v>6.0386648114371822E-3</c:v>
                </c:pt>
                <c:pt idx="7">
                  <c:v>6.4002615067318223E-3</c:v>
                </c:pt>
                <c:pt idx="8">
                  <c:v>4.5380385259599313E-3</c:v>
                </c:pt>
                <c:pt idx="9">
                  <c:v>9.1303165562057077E-3</c:v>
                </c:pt>
                <c:pt idx="10">
                  <c:v>8.0093668007936106E-3</c:v>
                </c:pt>
                <c:pt idx="11">
                  <c:v>8.9133585390366327E-3</c:v>
                </c:pt>
                <c:pt idx="12">
                  <c:v>9.0037577128506581E-3</c:v>
                </c:pt>
                <c:pt idx="13">
                  <c:v>1.0676142428596396E-2</c:v>
                </c:pt>
                <c:pt idx="14">
                  <c:v>1.2267167887900518E-2</c:v>
                </c:pt>
                <c:pt idx="15">
                  <c:v>1.0929260115306497E-2</c:v>
                </c:pt>
                <c:pt idx="16">
                  <c:v>1.215868887931598E-2</c:v>
                </c:pt>
                <c:pt idx="17">
                  <c:v>1.379491392552069E-2</c:v>
                </c:pt>
                <c:pt idx="18">
                  <c:v>1.3876273181962306E-2</c:v>
                </c:pt>
                <c:pt idx="19">
                  <c:v>1.4997222937374405E-2</c:v>
                </c:pt>
                <c:pt idx="20">
                  <c:v>1.6063933188500655E-2</c:v>
                </c:pt>
                <c:pt idx="21">
                  <c:v>1.6986004761501344E-2</c:v>
                </c:pt>
                <c:pt idx="22">
                  <c:v>1.7772477573774571E-2</c:v>
                </c:pt>
                <c:pt idx="23">
                  <c:v>1.8911507163957182E-2</c:v>
                </c:pt>
                <c:pt idx="24">
                  <c:v>2.0638131383988768E-2</c:v>
                </c:pt>
                <c:pt idx="25">
                  <c:v>1.9571421132862515E-2</c:v>
                </c:pt>
                <c:pt idx="26">
                  <c:v>2.0936448657612305E-2</c:v>
                </c:pt>
                <c:pt idx="27">
                  <c:v>1.268300408749385E-2</c:v>
                </c:pt>
                <c:pt idx="28">
                  <c:v>4.5018788564317527E-3</c:v>
                </c:pt>
                <c:pt idx="29">
                  <c:v>3.9323640613404473E-3</c:v>
                </c:pt>
                <c:pt idx="30">
                  <c:v>6.0567446461948487E-3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60-48CF-B82F-8D7C6C6C1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32448"/>
        <c:axId val="349433008"/>
      </c:scatterChart>
      <c:valAx>
        <c:axId val="34943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33008"/>
        <c:crosses val="autoZero"/>
        <c:crossBetween val="midCat"/>
      </c:valAx>
      <c:valAx>
        <c:axId val="349433008"/>
        <c:scaling>
          <c:orientation val="minMax"/>
        </c:scaling>
        <c:delete val="0"/>
        <c:axPos val="l"/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3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+mn-lt"/>
              </a:rPr>
              <a:t>Calcite Unit Cell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1'!$I$27:$I$36</c:f>
                <c:numCache>
                  <c:formatCode>General</c:formatCode>
                  <c:ptCount val="10"/>
                  <c:pt idx="0">
                    <c:v>7.9041170419183009E-3</c:v>
                  </c:pt>
                  <c:pt idx="1">
                    <c:v>3.1295620639301323E-3</c:v>
                  </c:pt>
                  <c:pt idx="2">
                    <c:v>1.7649786517809434E-3</c:v>
                  </c:pt>
                  <c:pt idx="3">
                    <c:v>8.6243586385386891E-4</c:v>
                  </c:pt>
                  <c:pt idx="4">
                    <c:v>6.8187843872299404E-4</c:v>
                  </c:pt>
                  <c:pt idx="5">
                    <c:v>6.6181987228480885E-4</c:v>
                  </c:pt>
                  <c:pt idx="6">
                    <c:v>6.8188554992264607E-4</c:v>
                  </c:pt>
                  <c:pt idx="7">
                    <c:v>6.6181071411381537E-4</c:v>
                  </c:pt>
                  <c:pt idx="8">
                    <c:v>6.6179797273231917E-4</c:v>
                  </c:pt>
                  <c:pt idx="9">
                    <c:v>6.4174593398800769E-4</c:v>
                  </c:pt>
                </c:numCache>
              </c:numRef>
            </c:plus>
            <c:minus>
              <c:numRef>
                <c:f>'Laptev 1'!$I$27:$I$36</c:f>
                <c:numCache>
                  <c:formatCode>General</c:formatCode>
                  <c:ptCount val="10"/>
                  <c:pt idx="0">
                    <c:v>7.9041170419183009E-3</c:v>
                  </c:pt>
                  <c:pt idx="1">
                    <c:v>3.1295620639301323E-3</c:v>
                  </c:pt>
                  <c:pt idx="2">
                    <c:v>1.7649786517809434E-3</c:v>
                  </c:pt>
                  <c:pt idx="3">
                    <c:v>8.6243586385386891E-4</c:v>
                  </c:pt>
                  <c:pt idx="4">
                    <c:v>6.8187843872299404E-4</c:v>
                  </c:pt>
                  <c:pt idx="5">
                    <c:v>6.6181987228480885E-4</c:v>
                  </c:pt>
                  <c:pt idx="6">
                    <c:v>6.8188554992264607E-4</c:v>
                  </c:pt>
                  <c:pt idx="7">
                    <c:v>6.6181071411381537E-4</c:v>
                  </c:pt>
                  <c:pt idx="8">
                    <c:v>6.6179797273231917E-4</c:v>
                  </c:pt>
                  <c:pt idx="9">
                    <c:v>6.4174593398800769E-4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'Laptev 1'!$B$27:$B$36</c:f>
              <c:numCache>
                <c:formatCode>General</c:formatCode>
                <c:ptCount val="1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numCache>
            </c:numRef>
          </c:xVal>
          <c:yVal>
            <c:numRef>
              <c:f>'Laptev 1'!$G$27:$G$36</c:f>
              <c:numCache>
                <c:formatCode>0.0000</c:formatCode>
                <c:ptCount val="10"/>
                <c:pt idx="0">
                  <c:v>0</c:v>
                </c:pt>
                <c:pt idx="1">
                  <c:v>-4.2128542609752481E-4</c:v>
                </c:pt>
                <c:pt idx="2">
                  <c:v>2.3110514802771494E-2</c:v>
                </c:pt>
                <c:pt idx="3">
                  <c:v>2.2749413008963434E-2</c:v>
                </c:pt>
                <c:pt idx="4">
                  <c:v>2.9730714355646053E-2</c:v>
                </c:pt>
                <c:pt idx="5">
                  <c:v>3.0232244624802139E-2</c:v>
                </c:pt>
                <c:pt idx="6">
                  <c:v>2.8687531395795697E-2</c:v>
                </c:pt>
                <c:pt idx="7">
                  <c:v>3.1616468167673641E-2</c:v>
                </c:pt>
                <c:pt idx="8">
                  <c:v>3.3542344401239418E-2</c:v>
                </c:pt>
                <c:pt idx="9">
                  <c:v>3.3161181396680083E-2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54-44FC-8224-07D3FEC93F65}"/>
            </c:ext>
          </c:extLst>
        </c:ser>
        <c:ser>
          <c:idx val="2"/>
          <c:order val="1"/>
          <c:tx>
            <c:v>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1'!$M$27:$M$36</c:f>
                <c:numCache>
                  <c:formatCode>General</c:formatCode>
                  <c:ptCount val="10"/>
                  <c:pt idx="0">
                    <c:v>3.1245315990265823E-2</c:v>
                  </c:pt>
                  <c:pt idx="1">
                    <c:v>1.2466414745357495E-2</c:v>
                  </c:pt>
                  <c:pt idx="2">
                    <c:v>6.9929462761035765E-3</c:v>
                  </c:pt>
                  <c:pt idx="3">
                    <c:v>3.5601918468322184E-3</c:v>
                  </c:pt>
                  <c:pt idx="4">
                    <c:v>2.9089699437131909E-3</c:v>
                  </c:pt>
                  <c:pt idx="5">
                    <c:v>2.8033505317129033E-3</c:v>
                  </c:pt>
                  <c:pt idx="6">
                    <c:v>2.9028849515734278E-3</c:v>
                  </c:pt>
                  <c:pt idx="7">
                    <c:v>2.8381933093463E-3</c:v>
                  </c:pt>
                  <c:pt idx="8">
                    <c:v>2.861673952598013E-3</c:v>
                  </c:pt>
                  <c:pt idx="9">
                    <c:v>2.7794558106986529E-3</c:v>
                  </c:pt>
                </c:numCache>
              </c:numRef>
            </c:plus>
            <c:minus>
              <c:numRef>
                <c:f>'Laptev 1'!$M$27:$M$36</c:f>
                <c:numCache>
                  <c:formatCode>General</c:formatCode>
                  <c:ptCount val="10"/>
                  <c:pt idx="0">
                    <c:v>3.1245315990265823E-2</c:v>
                  </c:pt>
                  <c:pt idx="1">
                    <c:v>1.2466414745357495E-2</c:v>
                  </c:pt>
                  <c:pt idx="2">
                    <c:v>6.9929462761035765E-3</c:v>
                  </c:pt>
                  <c:pt idx="3">
                    <c:v>3.5601918468322184E-3</c:v>
                  </c:pt>
                  <c:pt idx="4">
                    <c:v>2.9089699437131909E-3</c:v>
                  </c:pt>
                  <c:pt idx="5">
                    <c:v>2.8033505317129033E-3</c:v>
                  </c:pt>
                  <c:pt idx="6">
                    <c:v>2.9028849515734278E-3</c:v>
                  </c:pt>
                  <c:pt idx="7">
                    <c:v>2.8381933093463E-3</c:v>
                  </c:pt>
                  <c:pt idx="8">
                    <c:v>2.861673952598013E-3</c:v>
                  </c:pt>
                  <c:pt idx="9">
                    <c:v>2.7794558106986529E-3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errBars>
          <c:xVal>
            <c:numRef>
              <c:f>'Laptev 1'!$B$27:$B$36</c:f>
              <c:numCache>
                <c:formatCode>General</c:formatCode>
                <c:ptCount val="1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numCache>
            </c:numRef>
          </c:xVal>
          <c:yVal>
            <c:numRef>
              <c:f>'Laptev 1'!$K$27:$K$36</c:f>
              <c:numCache>
                <c:formatCode>0.0000</c:formatCode>
                <c:ptCount val="10"/>
                <c:pt idx="0">
                  <c:v>0</c:v>
                </c:pt>
                <c:pt idx="1">
                  <c:v>3.7824203898806072E-2</c:v>
                </c:pt>
                <c:pt idx="2">
                  <c:v>3.7524896777191397E-2</c:v>
                </c:pt>
                <c:pt idx="3">
                  <c:v>6.0383744595013486E-2</c:v>
                </c:pt>
                <c:pt idx="4">
                  <c:v>6.6639850313584548E-2</c:v>
                </c:pt>
                <c:pt idx="5">
                  <c:v>6.8494380714197056E-2</c:v>
                </c:pt>
                <c:pt idx="6">
                  <c:v>7.4228166161711379E-2</c:v>
                </c:pt>
                <c:pt idx="7">
                  <c:v>8.0683809961338032E-2</c:v>
                </c:pt>
                <c:pt idx="8">
                  <c:v>7.9826969966107761E-2</c:v>
                </c:pt>
                <c:pt idx="9">
                  <c:v>8.4181595147335073E-2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54-44FC-8224-07D3FEC9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35808"/>
        <c:axId val="349436368"/>
      </c:scatterChart>
      <c:valAx>
        <c:axId val="349435808"/>
        <c:scaling>
          <c:orientation val="minMax"/>
          <c:max val="29"/>
          <c:min val="1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Temp.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C</a:t>
                </a:r>
                <a:endParaRPr lang="en-GB" sz="10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36368"/>
        <c:crossesAt val="-1.0000000000000002E-2"/>
        <c:crossBetween val="midCat"/>
      </c:valAx>
      <c:valAx>
        <c:axId val="349436368"/>
        <c:scaling>
          <c:orientation val="minMax"/>
          <c:max val="9.8000000000000032E-2"/>
          <c:min val="-5.000000000000001E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% change</a:t>
                </a:r>
                <a:endParaRPr lang="en-GB" sz="10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35808"/>
        <c:crossesAt val="-6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902649221582686"/>
          <c:y val="0.14385000486050356"/>
          <c:w val="8.1472239340888167E-2"/>
          <c:h val="0.10416739574219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+mn-lt"/>
              </a:rPr>
              <a:t>Calcite Unit Cell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2'!$M$22:$M$35</c:f>
                <c:numCache>
                  <c:formatCode>General</c:formatCode>
                  <c:ptCount val="14"/>
                  <c:pt idx="0">
                    <c:v>1.3038279932398015E-2</c:v>
                  </c:pt>
                  <c:pt idx="1">
                    <c:v>1.0082007955930072E-2</c:v>
                  </c:pt>
                  <c:pt idx="2">
                    <c:v>9.1077426603499313E-3</c:v>
                  </c:pt>
                  <c:pt idx="3">
                    <c:v>7.9579197868661477E-3</c:v>
                  </c:pt>
                  <c:pt idx="4">
                    <c:v>7.8700182623128705E-3</c:v>
                  </c:pt>
                  <c:pt idx="5">
                    <c:v>7.2657230922096496E-3</c:v>
                  </c:pt>
                  <c:pt idx="6">
                    <c:v>6.4735348525969084E-3</c:v>
                  </c:pt>
                  <c:pt idx="7">
                    <c:v>6.315055108970468E-3</c:v>
                  </c:pt>
                  <c:pt idx="8">
                    <c:v>6.0275366958544851E-3</c:v>
                  </c:pt>
                  <c:pt idx="9">
                    <c:v>5.8456110220197789E-3</c:v>
                  </c:pt>
                  <c:pt idx="10">
                    <c:v>5.4234201928767571E-3</c:v>
                  </c:pt>
                  <c:pt idx="11">
                    <c:v>5.4877839642379408E-3</c:v>
                  </c:pt>
                  <c:pt idx="12">
                    <c:v>5.4639830302288406E-3</c:v>
                  </c:pt>
                  <c:pt idx="13">
                    <c:v>5.4815086143520072E-3</c:v>
                  </c:pt>
                </c:numCache>
              </c:numRef>
            </c:plus>
            <c:minus>
              <c:numRef>
                <c:f>'Laptev 2'!$M$22:$M$35</c:f>
                <c:numCache>
                  <c:formatCode>General</c:formatCode>
                  <c:ptCount val="14"/>
                  <c:pt idx="0">
                    <c:v>1.3038279932398015E-2</c:v>
                  </c:pt>
                  <c:pt idx="1">
                    <c:v>1.0082007955930072E-2</c:v>
                  </c:pt>
                  <c:pt idx="2">
                    <c:v>9.1077426603499313E-3</c:v>
                  </c:pt>
                  <c:pt idx="3">
                    <c:v>7.9579197868661477E-3</c:v>
                  </c:pt>
                  <c:pt idx="4">
                    <c:v>7.8700182623128705E-3</c:v>
                  </c:pt>
                  <c:pt idx="5">
                    <c:v>7.2657230922096496E-3</c:v>
                  </c:pt>
                  <c:pt idx="6">
                    <c:v>6.4735348525969084E-3</c:v>
                  </c:pt>
                  <c:pt idx="7">
                    <c:v>6.315055108970468E-3</c:v>
                  </c:pt>
                  <c:pt idx="8">
                    <c:v>6.0275366958544851E-3</c:v>
                  </c:pt>
                  <c:pt idx="9">
                    <c:v>5.8456110220197789E-3</c:v>
                  </c:pt>
                  <c:pt idx="10">
                    <c:v>5.4234201928767571E-3</c:v>
                  </c:pt>
                  <c:pt idx="11">
                    <c:v>5.4877839642379408E-3</c:v>
                  </c:pt>
                  <c:pt idx="12">
                    <c:v>5.4639830302288406E-3</c:v>
                  </c:pt>
                  <c:pt idx="13">
                    <c:v>5.4815086143520072E-3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'Laptev 2'!$B$22:$B$35</c:f>
              <c:numCache>
                <c:formatCode>General</c:formatCode>
                <c:ptCount val="1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</c:numCache>
            </c:numRef>
          </c:xVal>
          <c:yVal>
            <c:numRef>
              <c:f>'Laptev 2'!$G$22:$G$35</c:f>
              <c:numCache>
                <c:formatCode>0.0000</c:formatCode>
                <c:ptCount val="14"/>
                <c:pt idx="0">
                  <c:v>0</c:v>
                </c:pt>
                <c:pt idx="1">
                  <c:v>1.1430560747208484E-3</c:v>
                </c:pt>
                <c:pt idx="2">
                  <c:v>2.7272916870438781E-3</c:v>
                </c:pt>
                <c:pt idx="3">
                  <c:v>-3.0080423019625897E-4</c:v>
                </c:pt>
                <c:pt idx="4">
                  <c:v>6.4171569107229092E-4</c:v>
                </c:pt>
                <c:pt idx="5">
                  <c:v>-4.6123315295809779E-3</c:v>
                </c:pt>
                <c:pt idx="6">
                  <c:v>2.2058976880465287E-3</c:v>
                </c:pt>
                <c:pt idx="7">
                  <c:v>4.050830299886044E-3</c:v>
                </c:pt>
                <c:pt idx="8">
                  <c:v>2.065522380640606E-3</c:v>
                </c:pt>
                <c:pt idx="9">
                  <c:v>2.3863802261678462E-3</c:v>
                </c:pt>
                <c:pt idx="10">
                  <c:v>4.0307766845372522E-3</c:v>
                </c:pt>
                <c:pt idx="11">
                  <c:v>3.669811608312428E-3</c:v>
                </c:pt>
                <c:pt idx="12">
                  <c:v>5.2139399899556842E-3</c:v>
                </c:pt>
                <c:pt idx="13">
                  <c:v>5.5147442201519429E-3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BC-47F2-A5EE-AD8E5A4568B2}"/>
            </c:ext>
          </c:extLst>
        </c:ser>
        <c:ser>
          <c:idx val="2"/>
          <c:order val="1"/>
          <c:tx>
            <c:v>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2'!$I$22:$I$35</c:f>
                <c:numCache>
                  <c:formatCode>General</c:formatCode>
                  <c:ptCount val="14"/>
                  <c:pt idx="0">
                    <c:v>3.208578455358246E-3</c:v>
                  </c:pt>
                  <c:pt idx="1">
                    <c:v>2.5267266516921347E-3</c:v>
                  </c:pt>
                  <c:pt idx="2">
                    <c:v>2.2659967337562126E-3</c:v>
                  </c:pt>
                  <c:pt idx="3">
                    <c:v>1.9853138911610814E-3</c:v>
                  </c:pt>
                  <c:pt idx="4">
                    <c:v>1.9852951793022347E-3</c:v>
                  </c:pt>
                  <c:pt idx="5">
                    <c:v>1.8249631698366879E-3</c:v>
                  </c:pt>
                  <c:pt idx="6">
                    <c:v>1.6042538394807676E-3</c:v>
                  </c:pt>
                  <c:pt idx="7">
                    <c:v>1.6042242432773982E-3</c:v>
                  </c:pt>
                  <c:pt idx="8">
                    <c:v>1.5240432868399865E-3</c:v>
                  </c:pt>
                  <c:pt idx="9">
                    <c:v>1.4839321233404274E-3</c:v>
                  </c:pt>
                  <c:pt idx="10">
                    <c:v>1.3836436872860991E-3</c:v>
                  </c:pt>
                  <c:pt idx="11">
                    <c:v>1.3836486815733088E-3</c:v>
                  </c:pt>
                  <c:pt idx="12">
                    <c:v>1.3836273173752308E-3</c:v>
                  </c:pt>
                  <c:pt idx="13">
                    <c:v>1.4036756650966217E-3</c:v>
                  </c:pt>
                </c:numCache>
              </c:numRef>
            </c:plus>
            <c:minus>
              <c:numRef>
                <c:f>'Laptev 2'!$I$22:$I$35</c:f>
                <c:numCache>
                  <c:formatCode>General</c:formatCode>
                  <c:ptCount val="14"/>
                  <c:pt idx="0">
                    <c:v>3.208578455358246E-3</c:v>
                  </c:pt>
                  <c:pt idx="1">
                    <c:v>2.5267266516921347E-3</c:v>
                  </c:pt>
                  <c:pt idx="2">
                    <c:v>2.2659967337562126E-3</c:v>
                  </c:pt>
                  <c:pt idx="3">
                    <c:v>1.9853138911610814E-3</c:v>
                  </c:pt>
                  <c:pt idx="4">
                    <c:v>1.9852951793022347E-3</c:v>
                  </c:pt>
                  <c:pt idx="5">
                    <c:v>1.8249631698366879E-3</c:v>
                  </c:pt>
                  <c:pt idx="6">
                    <c:v>1.6042538394807676E-3</c:v>
                  </c:pt>
                  <c:pt idx="7">
                    <c:v>1.6042242432773982E-3</c:v>
                  </c:pt>
                  <c:pt idx="8">
                    <c:v>1.5240432868399865E-3</c:v>
                  </c:pt>
                  <c:pt idx="9">
                    <c:v>1.4839321233404274E-3</c:v>
                  </c:pt>
                  <c:pt idx="10">
                    <c:v>1.3836436872860991E-3</c:v>
                  </c:pt>
                  <c:pt idx="11">
                    <c:v>1.3836486815733088E-3</c:v>
                  </c:pt>
                  <c:pt idx="12">
                    <c:v>1.3836273173752308E-3</c:v>
                  </c:pt>
                  <c:pt idx="13">
                    <c:v>1.4036756650966217E-3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errBars>
          <c:xVal>
            <c:numRef>
              <c:f>'Laptev 2'!$B$22:$B$35</c:f>
              <c:numCache>
                <c:formatCode>General</c:formatCode>
                <c:ptCount val="1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</c:numCache>
            </c:numRef>
          </c:xVal>
          <c:yVal>
            <c:numRef>
              <c:f>'Laptev 2'!$K$22:$K$35</c:f>
              <c:numCache>
                <c:formatCode>0.0000</c:formatCode>
                <c:ptCount val="14"/>
                <c:pt idx="0">
                  <c:v>0</c:v>
                </c:pt>
                <c:pt idx="1">
                  <c:v>2.2287658004088899E-3</c:v>
                </c:pt>
                <c:pt idx="2">
                  <c:v>9.5660974222840575E-3</c:v>
                </c:pt>
                <c:pt idx="3">
                  <c:v>1.4076415581545185E-2</c:v>
                </c:pt>
                <c:pt idx="4">
                  <c:v>1.3267021685608319E-2</c:v>
                </c:pt>
                <c:pt idx="5">
                  <c:v>1.6879968351520051E-2</c:v>
                </c:pt>
                <c:pt idx="6">
                  <c:v>2.4968042137744575E-2</c:v>
                </c:pt>
                <c:pt idx="7">
                  <c:v>2.7495931769276876E-2</c:v>
                </c:pt>
                <c:pt idx="8">
                  <c:v>3.0880136682003553E-2</c:v>
                </c:pt>
                <c:pt idx="9">
                  <c:v>3.364263323986507E-2</c:v>
                </c:pt>
                <c:pt idx="10">
                  <c:v>3.4387510231070263E-2</c:v>
                </c:pt>
                <c:pt idx="11">
                  <c:v>3.6774635706767526E-2</c:v>
                </c:pt>
                <c:pt idx="12">
                  <c:v>4.3161809276891623E-2</c:v>
                </c:pt>
                <c:pt idx="13">
                  <c:v>4.4299652869735244E-2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BC-47F2-A5EE-AD8E5A456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39728"/>
        <c:axId val="349440288"/>
      </c:scatterChart>
      <c:valAx>
        <c:axId val="349439728"/>
        <c:scaling>
          <c:orientation val="minMax"/>
          <c:max val="32"/>
          <c:min val="1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Temp.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C</a:t>
                </a:r>
                <a:endParaRPr lang="en-GB" sz="10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0288"/>
        <c:crossesAt val="-1.0000000000000002E-2"/>
        <c:crossBetween val="midCat"/>
      </c:valAx>
      <c:valAx>
        <c:axId val="349440288"/>
        <c:scaling>
          <c:orientation val="minMax"/>
          <c:max val="4.6000000000000013E-2"/>
          <c:min val="-1.0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% change</a:t>
                </a:r>
                <a:endParaRPr lang="en-GB" sz="10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39728"/>
        <c:crossesAt val="-6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902649221582686"/>
          <c:y val="0.14385000486050356"/>
          <c:w val="8.1472239340888167E-2"/>
          <c:h val="0.10416739574219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+mn-lt"/>
              </a:rPr>
              <a:t>Ikaite Unit Cell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2'!$V$3:$V$29</c:f>
                <c:numCache>
                  <c:formatCode>General</c:formatCode>
                  <c:ptCount val="27"/>
                  <c:pt idx="0">
                    <c:v>6.578815284674978E-3</c:v>
                  </c:pt>
                  <c:pt idx="1">
                    <c:v>6.5327231588438442E-3</c:v>
                  </c:pt>
                  <c:pt idx="2">
                    <c:v>6.7370464969626594E-3</c:v>
                  </c:pt>
                  <c:pt idx="3">
                    <c:v>6.9404539669287368E-3</c:v>
                  </c:pt>
                  <c:pt idx="4">
                    <c:v>6.9176009397050563E-3</c:v>
                  </c:pt>
                  <c:pt idx="5">
                    <c:v>6.8377518288434752E-3</c:v>
                  </c:pt>
                  <c:pt idx="6">
                    <c:v>6.9281524511032319E-3</c:v>
                  </c:pt>
                  <c:pt idx="7">
                    <c:v>6.8032486873131643E-3</c:v>
                  </c:pt>
                  <c:pt idx="8">
                    <c:v>6.9388825043107229E-3</c:v>
                  </c:pt>
                  <c:pt idx="9">
                    <c:v>6.9155650322730144E-3</c:v>
                  </c:pt>
                  <c:pt idx="10">
                    <c:v>6.9154458637357879E-3</c:v>
                  </c:pt>
                  <c:pt idx="11">
                    <c:v>6.960492403824188E-3</c:v>
                  </c:pt>
                  <c:pt idx="12">
                    <c:v>6.8807810037846556E-3</c:v>
                  </c:pt>
                  <c:pt idx="13">
                    <c:v>6.9823212386909911E-3</c:v>
                  </c:pt>
                  <c:pt idx="14">
                    <c:v>6.9476635789421206E-3</c:v>
                  </c:pt>
                  <c:pt idx="15">
                    <c:v>6.9133117177120288E-3</c:v>
                  </c:pt>
                  <c:pt idx="16">
                    <c:v>6.8222904400898638E-3</c:v>
                  </c:pt>
                  <c:pt idx="17">
                    <c:v>7.1165561579571756E-3</c:v>
                  </c:pt>
                  <c:pt idx="18">
                    <c:v>6.9347663975214326E-3</c:v>
                  </c:pt>
                  <c:pt idx="19">
                    <c:v>7.5561788301698393E-3</c:v>
                  </c:pt>
                  <c:pt idx="20">
                    <c:v>8.3607408160151012E-3</c:v>
                  </c:pt>
                  <c:pt idx="21">
                    <c:v>9.5159637088332617E-3</c:v>
                  </c:pt>
                  <c:pt idx="22">
                    <c:v>1.0320020318318817E-2</c:v>
                  </c:pt>
                  <c:pt idx="23">
                    <c:v>1.3524450201082748E-2</c:v>
                  </c:pt>
                  <c:pt idx="24">
                    <c:v>1.8077455781591714E-2</c:v>
                  </c:pt>
                  <c:pt idx="25">
                    <c:v>2.1977588973568468E-2</c:v>
                  </c:pt>
                  <c:pt idx="26">
                    <c:v>4.2161619314211765E-2</c:v>
                  </c:pt>
                </c:numCache>
              </c:numRef>
            </c:plus>
            <c:minus>
              <c:numRef>
                <c:f>'Laptev 2'!$V$3:$V$29</c:f>
                <c:numCache>
                  <c:formatCode>General</c:formatCode>
                  <c:ptCount val="27"/>
                  <c:pt idx="0">
                    <c:v>6.578815284674978E-3</c:v>
                  </c:pt>
                  <c:pt idx="1">
                    <c:v>6.5327231588438442E-3</c:v>
                  </c:pt>
                  <c:pt idx="2">
                    <c:v>6.7370464969626594E-3</c:v>
                  </c:pt>
                  <c:pt idx="3">
                    <c:v>6.9404539669287368E-3</c:v>
                  </c:pt>
                  <c:pt idx="4">
                    <c:v>6.9176009397050563E-3</c:v>
                  </c:pt>
                  <c:pt idx="5">
                    <c:v>6.8377518288434752E-3</c:v>
                  </c:pt>
                  <c:pt idx="6">
                    <c:v>6.9281524511032319E-3</c:v>
                  </c:pt>
                  <c:pt idx="7">
                    <c:v>6.8032486873131643E-3</c:v>
                  </c:pt>
                  <c:pt idx="8">
                    <c:v>6.9388825043107229E-3</c:v>
                  </c:pt>
                  <c:pt idx="9">
                    <c:v>6.9155650322730144E-3</c:v>
                  </c:pt>
                  <c:pt idx="10">
                    <c:v>6.9154458637357879E-3</c:v>
                  </c:pt>
                  <c:pt idx="11">
                    <c:v>6.960492403824188E-3</c:v>
                  </c:pt>
                  <c:pt idx="12">
                    <c:v>6.8807810037846556E-3</c:v>
                  </c:pt>
                  <c:pt idx="13">
                    <c:v>6.9823212386909911E-3</c:v>
                  </c:pt>
                  <c:pt idx="14">
                    <c:v>6.9476635789421206E-3</c:v>
                  </c:pt>
                  <c:pt idx="15">
                    <c:v>6.9133117177120288E-3</c:v>
                  </c:pt>
                  <c:pt idx="16">
                    <c:v>6.8222904400898638E-3</c:v>
                  </c:pt>
                  <c:pt idx="17">
                    <c:v>7.1165561579571756E-3</c:v>
                  </c:pt>
                  <c:pt idx="18">
                    <c:v>6.9347663975214326E-3</c:v>
                  </c:pt>
                  <c:pt idx="19">
                    <c:v>7.5561788301698393E-3</c:v>
                  </c:pt>
                  <c:pt idx="20">
                    <c:v>8.3607408160151012E-3</c:v>
                  </c:pt>
                  <c:pt idx="21">
                    <c:v>9.5159637088332617E-3</c:v>
                  </c:pt>
                  <c:pt idx="22">
                    <c:v>1.0320020318318817E-2</c:v>
                  </c:pt>
                  <c:pt idx="23">
                    <c:v>1.3524450201082748E-2</c:v>
                  </c:pt>
                  <c:pt idx="24">
                    <c:v>1.8077455781591714E-2</c:v>
                  </c:pt>
                  <c:pt idx="25">
                    <c:v>2.1977588973568468E-2</c:v>
                  </c:pt>
                  <c:pt idx="26">
                    <c:v>4.2161619314211765E-2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'Laptev 2'!$B$3:$B$29</c:f>
              <c:numCache>
                <c:formatCode>General</c:formatCode>
                <c:ptCount val="27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</c:numCache>
            </c:numRef>
          </c:xVal>
          <c:yVal>
            <c:numRef>
              <c:f>'Laptev 2'!$T$3:$T$29</c:f>
              <c:numCache>
                <c:formatCode>0.0000</c:formatCode>
                <c:ptCount val="27"/>
                <c:pt idx="0">
                  <c:v>0</c:v>
                </c:pt>
                <c:pt idx="1">
                  <c:v>1.1036529779292235E-2</c:v>
                </c:pt>
                <c:pt idx="2">
                  <c:v>8.4276892353674186E-3</c:v>
                </c:pt>
                <c:pt idx="3">
                  <c:v>1.9169306605345712E-2</c:v>
                </c:pt>
                <c:pt idx="4">
                  <c:v>2.1653376514553808E-2</c:v>
                </c:pt>
                <c:pt idx="5">
                  <c:v>2.8481733068654952E-2</c:v>
                </c:pt>
                <c:pt idx="6">
                  <c:v>3.304153262802572E-2</c:v>
                </c:pt>
                <c:pt idx="7">
                  <c:v>3.5605002032070038E-2</c:v>
                </c:pt>
                <c:pt idx="8">
                  <c:v>4.1820848197592971E-2</c:v>
                </c:pt>
                <c:pt idx="9">
                  <c:v>5.1099246305966649E-2</c:v>
                </c:pt>
                <c:pt idx="10">
                  <c:v>5.2823349621949636E-2</c:v>
                </c:pt>
                <c:pt idx="11">
                  <c:v>5.714495069689237E-2</c:v>
                </c:pt>
                <c:pt idx="12">
                  <c:v>6.2339946214791671E-2</c:v>
                </c:pt>
                <c:pt idx="13">
                  <c:v>6.9236359478723641E-2</c:v>
                </c:pt>
                <c:pt idx="14">
                  <c:v>7.863952822181404E-2</c:v>
                </c:pt>
                <c:pt idx="15">
                  <c:v>8.370975310499662E-2</c:v>
                </c:pt>
                <c:pt idx="16">
                  <c:v>8.8916091407881176E-2</c:v>
                </c:pt>
                <c:pt idx="17">
                  <c:v>9.4326599840278344E-2</c:v>
                </c:pt>
                <c:pt idx="18">
                  <c:v>0.10120032753425999</c:v>
                </c:pt>
                <c:pt idx="19">
                  <c:v>0.12517897496840991</c:v>
                </c:pt>
                <c:pt idx="20">
                  <c:v>0.12241133543485297</c:v>
                </c:pt>
                <c:pt idx="21">
                  <c:v>0.12584819928185387</c:v>
                </c:pt>
                <c:pt idx="22">
                  <c:v>0.12845703982577869</c:v>
                </c:pt>
                <c:pt idx="23">
                  <c:v>0.13926671390558781</c:v>
                </c:pt>
                <c:pt idx="24">
                  <c:v>0.14177346938474622</c:v>
                </c:pt>
                <c:pt idx="25">
                  <c:v>0.17634627798420738</c:v>
                </c:pt>
                <c:pt idx="26">
                  <c:v>0.16026220889168288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38-4903-9A78-B21C4C0F33EA}"/>
            </c:ext>
          </c:extLst>
        </c:ser>
        <c:ser>
          <c:idx val="1"/>
          <c:order val="1"/>
          <c:tx>
            <c:v>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2'!$Z$3:$Z$29</c:f>
                <c:numCache>
                  <c:formatCode>General</c:formatCode>
                  <c:ptCount val="27"/>
                  <c:pt idx="0">
                    <c:v>6.2897589735498209E-3</c:v>
                  </c:pt>
                  <c:pt idx="1">
                    <c:v>6.2652746132395463E-3</c:v>
                  </c:pt>
                  <c:pt idx="2">
                    <c:v>6.4458102774356124E-3</c:v>
                  </c:pt>
                  <c:pt idx="3">
                    <c:v>6.6260445640579759E-3</c:v>
                  </c:pt>
                  <c:pt idx="4">
                    <c:v>6.6619704184462981E-3</c:v>
                  </c:pt>
                  <c:pt idx="5">
                    <c:v>6.5413390986900485E-3</c:v>
                  </c:pt>
                  <c:pt idx="6">
                    <c:v>6.6614513354526523E-3</c:v>
                  </c:pt>
                  <c:pt idx="7">
                    <c:v>6.4932160321832652E-3</c:v>
                  </c:pt>
                  <c:pt idx="8">
                    <c:v>6.6492319716235301E-3</c:v>
                  </c:pt>
                  <c:pt idx="9">
                    <c:v>6.6250367473113577E-3</c:v>
                  </c:pt>
                  <c:pt idx="10">
                    <c:v>6.5769460606257355E-3</c:v>
                  </c:pt>
                  <c:pt idx="11">
                    <c:v>6.6608986971089783E-3</c:v>
                  </c:pt>
                  <c:pt idx="12">
                    <c:v>6.5645466867915309E-3</c:v>
                  </c:pt>
                  <c:pt idx="13">
                    <c:v>6.6605046979401001E-3</c:v>
                  </c:pt>
                  <c:pt idx="14">
                    <c:v>6.6482055735766401E-3</c:v>
                  </c:pt>
                  <c:pt idx="15">
                    <c:v>6.6120694070127854E-3</c:v>
                  </c:pt>
                  <c:pt idx="16">
                    <c:v>6.5756573253063031E-3</c:v>
                  </c:pt>
                  <c:pt idx="17">
                    <c:v>6.8401598890379398E-3</c:v>
                  </c:pt>
                  <c:pt idx="18">
                    <c:v>6.635467148908056E-3</c:v>
                  </c:pt>
                  <c:pt idx="19">
                    <c:v>7.2837659040908319E-3</c:v>
                  </c:pt>
                  <c:pt idx="20">
                    <c:v>8.1249785156818095E-3</c:v>
                  </c:pt>
                  <c:pt idx="21">
                    <c:v>9.4469132751727192E-3</c:v>
                  </c:pt>
                  <c:pt idx="22">
                    <c:v>1.0360466095975657E-2</c:v>
                  </c:pt>
                  <c:pt idx="23">
                    <c:v>1.3725474877994111E-2</c:v>
                  </c:pt>
                  <c:pt idx="24">
                    <c:v>1.7931103939470748E-2</c:v>
                  </c:pt>
                  <c:pt idx="25">
                    <c:v>2.175235532340224E-2</c:v>
                  </c:pt>
                  <c:pt idx="26">
                    <c:v>4.1000414930928361E-2</c:v>
                  </c:pt>
                </c:numCache>
              </c:numRef>
            </c:plus>
            <c:minus>
              <c:numRef>
                <c:f>'Laptev 2'!$Z$3:$Z$29</c:f>
                <c:numCache>
                  <c:formatCode>General</c:formatCode>
                  <c:ptCount val="27"/>
                  <c:pt idx="0">
                    <c:v>6.2897589735498209E-3</c:v>
                  </c:pt>
                  <c:pt idx="1">
                    <c:v>6.2652746132395463E-3</c:v>
                  </c:pt>
                  <c:pt idx="2">
                    <c:v>6.4458102774356124E-3</c:v>
                  </c:pt>
                  <c:pt idx="3">
                    <c:v>6.6260445640579759E-3</c:v>
                  </c:pt>
                  <c:pt idx="4">
                    <c:v>6.6619704184462981E-3</c:v>
                  </c:pt>
                  <c:pt idx="5">
                    <c:v>6.5413390986900485E-3</c:v>
                  </c:pt>
                  <c:pt idx="6">
                    <c:v>6.6614513354526523E-3</c:v>
                  </c:pt>
                  <c:pt idx="7">
                    <c:v>6.4932160321832652E-3</c:v>
                  </c:pt>
                  <c:pt idx="8">
                    <c:v>6.6492319716235301E-3</c:v>
                  </c:pt>
                  <c:pt idx="9">
                    <c:v>6.6250367473113577E-3</c:v>
                  </c:pt>
                  <c:pt idx="10">
                    <c:v>6.5769460606257355E-3</c:v>
                  </c:pt>
                  <c:pt idx="11">
                    <c:v>6.6608986971089783E-3</c:v>
                  </c:pt>
                  <c:pt idx="12">
                    <c:v>6.5645466867915309E-3</c:v>
                  </c:pt>
                  <c:pt idx="13">
                    <c:v>6.6605046979401001E-3</c:v>
                  </c:pt>
                  <c:pt idx="14">
                    <c:v>6.6482055735766401E-3</c:v>
                  </c:pt>
                  <c:pt idx="15">
                    <c:v>6.6120694070127854E-3</c:v>
                  </c:pt>
                  <c:pt idx="16">
                    <c:v>6.5756573253063031E-3</c:v>
                  </c:pt>
                  <c:pt idx="17">
                    <c:v>6.8401598890379398E-3</c:v>
                  </c:pt>
                  <c:pt idx="18">
                    <c:v>6.635467148908056E-3</c:v>
                  </c:pt>
                  <c:pt idx="19">
                    <c:v>7.2837659040908319E-3</c:v>
                  </c:pt>
                  <c:pt idx="20">
                    <c:v>8.1249785156818095E-3</c:v>
                  </c:pt>
                  <c:pt idx="21">
                    <c:v>9.4469132751727192E-3</c:v>
                  </c:pt>
                  <c:pt idx="22">
                    <c:v>1.0360466095975657E-2</c:v>
                  </c:pt>
                  <c:pt idx="23">
                    <c:v>1.3725474877994111E-2</c:v>
                  </c:pt>
                  <c:pt idx="24">
                    <c:v>1.7931103939470748E-2</c:v>
                  </c:pt>
                  <c:pt idx="25">
                    <c:v>2.175235532340224E-2</c:v>
                  </c:pt>
                  <c:pt idx="26">
                    <c:v>4.1000414930928361E-2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'Laptev 2'!$B$3:$B$29</c:f>
              <c:numCache>
                <c:formatCode>General</c:formatCode>
                <c:ptCount val="27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</c:numCache>
            </c:numRef>
          </c:xVal>
          <c:yVal>
            <c:numRef>
              <c:f>'Laptev 2'!$X$3:$X$29</c:f>
              <c:numCache>
                <c:formatCode>0.0000</c:formatCode>
                <c:ptCount val="27"/>
                <c:pt idx="0">
                  <c:v>0</c:v>
                </c:pt>
                <c:pt idx="1">
                  <c:v>6.8910743630030951E-3</c:v>
                </c:pt>
                <c:pt idx="2">
                  <c:v>4.5098654208054912E-3</c:v>
                </c:pt>
                <c:pt idx="3">
                  <c:v>6.8068902084803106E-3</c:v>
                </c:pt>
                <c:pt idx="4">
                  <c:v>9.0678360727729623E-3</c:v>
                </c:pt>
                <c:pt idx="5">
                  <c:v>1.4864516426979854E-2</c:v>
                </c:pt>
                <c:pt idx="6">
                  <c:v>1.686088351992434E-2</c:v>
                </c:pt>
                <c:pt idx="7">
                  <c:v>1.5249358276211612E-2</c:v>
                </c:pt>
                <c:pt idx="8">
                  <c:v>1.9795302620399271E-2</c:v>
                </c:pt>
                <c:pt idx="9">
                  <c:v>2.2020169561331116E-2</c:v>
                </c:pt>
                <c:pt idx="10">
                  <c:v>2.1960038022367959E-2</c:v>
                </c:pt>
                <c:pt idx="11">
                  <c:v>2.5159035894191058E-2</c:v>
                </c:pt>
                <c:pt idx="12">
                  <c:v>2.7684560529853245E-2</c:v>
                </c:pt>
                <c:pt idx="13">
                  <c:v>3.1075979326302908E-2</c:v>
                </c:pt>
                <c:pt idx="14">
                  <c:v>3.5237081821237443E-2</c:v>
                </c:pt>
                <c:pt idx="15">
                  <c:v>3.6295396906651484E-2</c:v>
                </c:pt>
                <c:pt idx="16">
                  <c:v>4.1562919718140669E-2</c:v>
                </c:pt>
                <c:pt idx="17">
                  <c:v>4.106984109880514E-2</c:v>
                </c:pt>
                <c:pt idx="18">
                  <c:v>4.6036706215585359E-2</c:v>
                </c:pt>
                <c:pt idx="19">
                  <c:v>5.7341435537069982E-2</c:v>
                </c:pt>
                <c:pt idx="20">
                  <c:v>5.9145381705387912E-2</c:v>
                </c:pt>
                <c:pt idx="21">
                  <c:v>6.1021485720448805E-2</c:v>
                </c:pt>
                <c:pt idx="22">
                  <c:v>5.9951144327233585E-2</c:v>
                </c:pt>
                <c:pt idx="23">
                  <c:v>6.2428563731733791E-2</c:v>
                </c:pt>
                <c:pt idx="24">
                  <c:v>6.7744191774384968E-2</c:v>
                </c:pt>
                <c:pt idx="25">
                  <c:v>7.0161479639943375E-2</c:v>
                </c:pt>
                <c:pt idx="26">
                  <c:v>8.1333919575743235E-2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38-4903-9A78-B21C4C0F33EA}"/>
            </c:ext>
          </c:extLst>
        </c:ser>
        <c:ser>
          <c:idx val="2"/>
          <c:order val="2"/>
          <c:tx>
            <c:v>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2'!$AD$3:$AD$29</c:f>
                <c:numCache>
                  <c:formatCode>General</c:formatCode>
                  <c:ptCount val="27"/>
                  <c:pt idx="0">
                    <c:v>7.182704916095046E-3</c:v>
                  </c:pt>
                  <c:pt idx="1">
                    <c:v>7.1461086675867549E-3</c:v>
                  </c:pt>
                  <c:pt idx="2">
                    <c:v>7.3906877877307521E-3</c:v>
                  </c:pt>
                  <c:pt idx="3">
                    <c:v>7.6071852400320522E-3</c:v>
                  </c:pt>
                  <c:pt idx="4">
                    <c:v>7.5980224131699543E-3</c:v>
                  </c:pt>
                  <c:pt idx="5">
                    <c:v>7.4983359671087482E-3</c:v>
                  </c:pt>
                  <c:pt idx="6">
                    <c:v>7.6157124191079577E-3</c:v>
                  </c:pt>
                  <c:pt idx="7">
                    <c:v>7.4343261946898812E-3</c:v>
                  </c:pt>
                  <c:pt idx="8">
                    <c:v>7.5971314535549046E-3</c:v>
                  </c:pt>
                  <c:pt idx="9">
                    <c:v>7.5605466229935695E-3</c:v>
                  </c:pt>
                  <c:pt idx="10">
                    <c:v>7.5330801361278279E-3</c:v>
                  </c:pt>
                  <c:pt idx="11">
                    <c:v>7.6054013560430626E-3</c:v>
                  </c:pt>
                  <c:pt idx="12">
                    <c:v>7.5143995813664625E-3</c:v>
                  </c:pt>
                  <c:pt idx="13">
                    <c:v>7.6137591582387211E-3</c:v>
                  </c:pt>
                  <c:pt idx="14">
                    <c:v>7.5681251210243695E-3</c:v>
                  </c:pt>
                  <c:pt idx="15">
                    <c:v>7.5224049535987112E-3</c:v>
                  </c:pt>
                  <c:pt idx="16">
                    <c:v>7.5220999023575316E-3</c:v>
                  </c:pt>
                  <c:pt idx="17">
                    <c:v>7.7664763578231101E-3</c:v>
                  </c:pt>
                  <c:pt idx="18">
                    <c:v>7.5576335175887403E-3</c:v>
                  </c:pt>
                  <c:pt idx="19">
                    <c:v>8.0901821838442328E-3</c:v>
                  </c:pt>
                  <c:pt idx="20">
                    <c:v>8.7238879508899411E-3</c:v>
                  </c:pt>
                  <c:pt idx="21">
                    <c:v>9.6559006240408574E-3</c:v>
                  </c:pt>
                  <c:pt idx="22">
                    <c:v>9.971996065133602E-3</c:v>
                  </c:pt>
                  <c:pt idx="23">
                    <c:v>1.2424999787336129E-2</c:v>
                  </c:pt>
                  <c:pt idx="24">
                    <c:v>1.5774692144619625E-2</c:v>
                  </c:pt>
                  <c:pt idx="25">
                    <c:v>1.9679529632085128E-2</c:v>
                  </c:pt>
                  <c:pt idx="26">
                    <c:v>3.749875517169577E-2</c:v>
                  </c:pt>
                </c:numCache>
              </c:numRef>
            </c:plus>
            <c:minus>
              <c:numRef>
                <c:f>'Laptev 2'!$AD$3:$AD$29</c:f>
                <c:numCache>
                  <c:formatCode>General</c:formatCode>
                  <c:ptCount val="27"/>
                  <c:pt idx="0">
                    <c:v>7.182704916095046E-3</c:v>
                  </c:pt>
                  <c:pt idx="1">
                    <c:v>7.1461086675867549E-3</c:v>
                  </c:pt>
                  <c:pt idx="2">
                    <c:v>7.3906877877307521E-3</c:v>
                  </c:pt>
                  <c:pt idx="3">
                    <c:v>7.6071852400320522E-3</c:v>
                  </c:pt>
                  <c:pt idx="4">
                    <c:v>7.5980224131699543E-3</c:v>
                  </c:pt>
                  <c:pt idx="5">
                    <c:v>7.4983359671087482E-3</c:v>
                  </c:pt>
                  <c:pt idx="6">
                    <c:v>7.6157124191079577E-3</c:v>
                  </c:pt>
                  <c:pt idx="7">
                    <c:v>7.4343261946898812E-3</c:v>
                  </c:pt>
                  <c:pt idx="8">
                    <c:v>7.5971314535549046E-3</c:v>
                  </c:pt>
                  <c:pt idx="9">
                    <c:v>7.5605466229935695E-3</c:v>
                  </c:pt>
                  <c:pt idx="10">
                    <c:v>7.5330801361278279E-3</c:v>
                  </c:pt>
                  <c:pt idx="11">
                    <c:v>7.6054013560430626E-3</c:v>
                  </c:pt>
                  <c:pt idx="12">
                    <c:v>7.5143995813664625E-3</c:v>
                  </c:pt>
                  <c:pt idx="13">
                    <c:v>7.6137591582387211E-3</c:v>
                  </c:pt>
                  <c:pt idx="14">
                    <c:v>7.5681251210243695E-3</c:v>
                  </c:pt>
                  <c:pt idx="15">
                    <c:v>7.5224049535987112E-3</c:v>
                  </c:pt>
                  <c:pt idx="16">
                    <c:v>7.5220999023575316E-3</c:v>
                  </c:pt>
                  <c:pt idx="17">
                    <c:v>7.7664763578231101E-3</c:v>
                  </c:pt>
                  <c:pt idx="18">
                    <c:v>7.5576335175887403E-3</c:v>
                  </c:pt>
                  <c:pt idx="19">
                    <c:v>8.0901821838442328E-3</c:v>
                  </c:pt>
                  <c:pt idx="20">
                    <c:v>8.7238879508899411E-3</c:v>
                  </c:pt>
                  <c:pt idx="21">
                    <c:v>9.6559006240408574E-3</c:v>
                  </c:pt>
                  <c:pt idx="22">
                    <c:v>9.971996065133602E-3</c:v>
                  </c:pt>
                  <c:pt idx="23">
                    <c:v>1.2424999787336129E-2</c:v>
                  </c:pt>
                  <c:pt idx="24">
                    <c:v>1.5774692144619625E-2</c:v>
                  </c:pt>
                  <c:pt idx="25">
                    <c:v>1.9679529632085128E-2</c:v>
                  </c:pt>
                  <c:pt idx="26">
                    <c:v>3.749875517169577E-2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errBars>
          <c:xVal>
            <c:numRef>
              <c:f>'Laptev 2'!$B$3:$B$29</c:f>
              <c:numCache>
                <c:formatCode>General</c:formatCode>
                <c:ptCount val="27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</c:numCache>
            </c:numRef>
          </c:xVal>
          <c:yVal>
            <c:numRef>
              <c:f>'Laptev 2'!$AB$3:$AB$29</c:f>
              <c:numCache>
                <c:formatCode>0.0000</c:formatCode>
                <c:ptCount val="27"/>
                <c:pt idx="0">
                  <c:v>0</c:v>
                </c:pt>
                <c:pt idx="1">
                  <c:v>5.1175640322738639E-3</c:v>
                </c:pt>
                <c:pt idx="2">
                  <c:v>4.6375093531454492E-3</c:v>
                </c:pt>
                <c:pt idx="3">
                  <c:v>1.6149764016891457E-2</c:v>
                </c:pt>
                <c:pt idx="4">
                  <c:v>1.7553697512466312E-2</c:v>
                </c:pt>
                <c:pt idx="5">
                  <c:v>1.8486633964377421E-2</c:v>
                </c:pt>
                <c:pt idx="6">
                  <c:v>2.3096970411144967E-2</c:v>
                </c:pt>
                <c:pt idx="7">
                  <c:v>2.6801543312379311E-2</c:v>
                </c:pt>
                <c:pt idx="8">
                  <c:v>2.9283335427155093E-2</c:v>
                </c:pt>
                <c:pt idx="9">
                  <c:v>3.411105512484932E-2</c:v>
                </c:pt>
                <c:pt idx="10">
                  <c:v>3.8132645267041201E-2</c:v>
                </c:pt>
                <c:pt idx="11">
                  <c:v>3.9609039846252921E-2</c:v>
                </c:pt>
                <c:pt idx="12">
                  <c:v>4.5750116684987997E-2</c:v>
                </c:pt>
                <c:pt idx="13">
                  <c:v>4.875725165616724E-2</c:v>
                </c:pt>
                <c:pt idx="14">
                  <c:v>5.3621201895687948E-2</c:v>
                </c:pt>
                <c:pt idx="15">
                  <c:v>5.9689817650770069E-2</c:v>
                </c:pt>
                <c:pt idx="16">
                  <c:v>6.374763833477233E-2</c:v>
                </c:pt>
                <c:pt idx="17">
                  <c:v>6.405559794024912E-2</c:v>
                </c:pt>
                <c:pt idx="18">
                  <c:v>7.2669409258295306E-2</c:v>
                </c:pt>
                <c:pt idx="19">
                  <c:v>9.0775622533542988E-2</c:v>
                </c:pt>
                <c:pt idx="20">
                  <c:v>8.7949640271480042E-2</c:v>
                </c:pt>
                <c:pt idx="21">
                  <c:v>8.9027498890664872E-2</c:v>
                </c:pt>
                <c:pt idx="22">
                  <c:v>9.5449362428514928E-2</c:v>
                </c:pt>
                <c:pt idx="23">
                  <c:v>8.9607187559808066E-2</c:v>
                </c:pt>
                <c:pt idx="24">
                  <c:v>8.0929972793573571E-2</c:v>
                </c:pt>
                <c:pt idx="25">
                  <c:v>5.9807566911698078E-2</c:v>
                </c:pt>
                <c:pt idx="26">
                  <c:v>4.7923949194270898E-2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38-4903-9A78-B21C4C0F3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44208"/>
        <c:axId val="349444768"/>
      </c:scatterChart>
      <c:valAx>
        <c:axId val="349444208"/>
        <c:scaling>
          <c:orientation val="minMax"/>
          <c:max val="25.4"/>
          <c:min val="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Temp. </a:t>
                </a: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</a:rPr>
                  <a:t>°</a:t>
                </a: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C</a:t>
                </a:r>
                <a:endParaRPr lang="en-GB" sz="10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4768"/>
        <c:crossesAt val="-1.0000000000000002E-2"/>
        <c:crossBetween val="midCat"/>
        <c:majorUnit val="2"/>
      </c:valAx>
      <c:valAx>
        <c:axId val="349444768"/>
        <c:scaling>
          <c:orientation val="minMax"/>
          <c:max val="0.2"/>
          <c:min val="-1.0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% change</a:t>
                </a:r>
                <a:endParaRPr lang="en-GB" sz="10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4208"/>
        <c:crossesAt val="-6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902649221582686"/>
          <c:y val="0.14385000486050356"/>
          <c:w val="8.2469567831799651E-2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Ikaite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1'!$V$3:$V$15</c:f>
                <c:numCache>
                  <c:formatCode>General</c:formatCode>
                  <c:ptCount val="13"/>
                  <c:pt idx="0">
                    <c:v>3.7435929257891693E-3</c:v>
                  </c:pt>
                  <c:pt idx="1">
                    <c:v>4.0154460825977262E-3</c:v>
                  </c:pt>
                  <c:pt idx="2">
                    <c:v>3.9923646026973417E-3</c:v>
                  </c:pt>
                  <c:pt idx="3">
                    <c:v>4.0149442121233392E-3</c:v>
                  </c:pt>
                  <c:pt idx="4">
                    <c:v>3.7988931726291898E-3</c:v>
                  </c:pt>
                  <c:pt idx="5">
                    <c:v>4.1047472535895848E-3</c:v>
                  </c:pt>
                  <c:pt idx="6">
                    <c:v>4.27460080954363E-3</c:v>
                  </c:pt>
                  <c:pt idx="7">
                    <c:v>5.5325956614699946E-3</c:v>
                  </c:pt>
                  <c:pt idx="8">
                    <c:v>7.4135900173629898E-3</c:v>
                  </c:pt>
                  <c:pt idx="9">
                    <c:v>1.0973592299531003E-2</c:v>
                  </c:pt>
                  <c:pt idx="10">
                    <c:v>1.3467256202986467E-2</c:v>
                  </c:pt>
                  <c:pt idx="11">
                    <c:v>1.9850287341695094E-2</c:v>
                  </c:pt>
                  <c:pt idx="12">
                    <c:v>2.7726895405810928E-2</c:v>
                  </c:pt>
                </c:numCache>
              </c:numRef>
            </c:plus>
            <c:minus>
              <c:numRef>
                <c:f>'Nankai 1'!$V$3:$V$15</c:f>
                <c:numCache>
                  <c:formatCode>General</c:formatCode>
                  <c:ptCount val="13"/>
                  <c:pt idx="0">
                    <c:v>3.7435929257891693E-3</c:v>
                  </c:pt>
                  <c:pt idx="1">
                    <c:v>4.0154460825977262E-3</c:v>
                  </c:pt>
                  <c:pt idx="2">
                    <c:v>3.9923646026973417E-3</c:v>
                  </c:pt>
                  <c:pt idx="3">
                    <c:v>4.0149442121233392E-3</c:v>
                  </c:pt>
                  <c:pt idx="4">
                    <c:v>3.7988931726291898E-3</c:v>
                  </c:pt>
                  <c:pt idx="5">
                    <c:v>4.1047472535895848E-3</c:v>
                  </c:pt>
                  <c:pt idx="6">
                    <c:v>4.27460080954363E-3</c:v>
                  </c:pt>
                  <c:pt idx="7">
                    <c:v>5.5325956614699946E-3</c:v>
                  </c:pt>
                  <c:pt idx="8">
                    <c:v>7.4135900173629898E-3</c:v>
                  </c:pt>
                  <c:pt idx="9">
                    <c:v>1.0973592299531003E-2</c:v>
                  </c:pt>
                  <c:pt idx="10">
                    <c:v>1.3467256202986467E-2</c:v>
                  </c:pt>
                  <c:pt idx="11">
                    <c:v>1.9850287341695094E-2</c:v>
                  </c:pt>
                  <c:pt idx="12">
                    <c:v>2.7726895405810928E-2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'Nankai 1'!$B$3:$B$15</c:f>
              <c:numCache>
                <c:formatCode>General</c:formatCode>
                <c:ptCount val="13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xVal>
          <c:yVal>
            <c:numRef>
              <c:f>'Nankai 1'!$T$3:$T$15</c:f>
              <c:numCache>
                <c:formatCode>0.0000</c:formatCode>
                <c:ptCount val="13"/>
                <c:pt idx="0">
                  <c:v>0</c:v>
                </c:pt>
                <c:pt idx="1">
                  <c:v>1.016442200455697E-2</c:v>
                </c:pt>
                <c:pt idx="2">
                  <c:v>2.0067926926421328E-2</c:v>
                </c:pt>
                <c:pt idx="3">
                  <c:v>2.2665753532509738E-2</c:v>
                </c:pt>
                <c:pt idx="4">
                  <c:v>3.7401896594928645E-2</c:v>
                </c:pt>
                <c:pt idx="5">
                  <c:v>4.5331507065019476E-2</c:v>
                </c:pt>
                <c:pt idx="6">
                  <c:v>5.0776733138890008E-2</c:v>
                </c:pt>
                <c:pt idx="7">
                  <c:v>6.1168039563203332E-2</c:v>
                </c:pt>
                <c:pt idx="8">
                  <c:v>7.4599597212098745E-2</c:v>
                </c:pt>
                <c:pt idx="9">
                  <c:v>6.9381255557964427E-2</c:v>
                </c:pt>
                <c:pt idx="10">
                  <c:v>7.1865639954164576E-2</c:v>
                </c:pt>
                <c:pt idx="11">
                  <c:v>6.7724999293817562E-2</c:v>
                </c:pt>
                <c:pt idx="12">
                  <c:v>0.11690219727351489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45-46C1-BAA1-F11D9FF49F7B}"/>
            </c:ext>
          </c:extLst>
        </c:ser>
        <c:ser>
          <c:idx val="1"/>
          <c:order val="1"/>
          <c:tx>
            <c:v>b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1'!$Z$3:$Z$15</c:f>
                <c:numCache>
                  <c:formatCode>General</c:formatCode>
                  <c:ptCount val="13"/>
                  <c:pt idx="0">
                    <c:v>3.6194202458343905E-3</c:v>
                  </c:pt>
                  <c:pt idx="1">
                    <c:v>3.8718215441377437E-3</c:v>
                  </c:pt>
                  <c:pt idx="2">
                    <c:v>3.7995908225452808E-3</c:v>
                  </c:pt>
                  <c:pt idx="3">
                    <c:v>3.8233634922169293E-3</c:v>
                  </c:pt>
                  <c:pt idx="4">
                    <c:v>3.6308589830877716E-3</c:v>
                  </c:pt>
                  <c:pt idx="5">
                    <c:v>4.0030759972557893E-3</c:v>
                  </c:pt>
                  <c:pt idx="6">
                    <c:v>4.2072152057893207E-3</c:v>
                  </c:pt>
                  <c:pt idx="7">
                    <c:v>5.6017088818339951E-3</c:v>
                  </c:pt>
                  <c:pt idx="8">
                    <c:v>7.8977034632331262E-3</c:v>
                  </c:pt>
                  <c:pt idx="9">
                    <c:v>1.2033980787948035E-2</c:v>
                  </c:pt>
                  <c:pt idx="10">
                    <c:v>1.5063480005304077E-2</c:v>
                  </c:pt>
                  <c:pt idx="11">
                    <c:v>2.2631305742210079E-2</c:v>
                  </c:pt>
                  <c:pt idx="12">
                    <c:v>3.1466039813795088E-2</c:v>
                  </c:pt>
                </c:numCache>
              </c:numRef>
            </c:plus>
            <c:minus>
              <c:numRef>
                <c:f>'Nankai 1'!$Z$3:$Z$15</c:f>
                <c:numCache>
                  <c:formatCode>General</c:formatCode>
                  <c:ptCount val="13"/>
                  <c:pt idx="0">
                    <c:v>3.6194202458343905E-3</c:v>
                  </c:pt>
                  <c:pt idx="1">
                    <c:v>3.8718215441377437E-3</c:v>
                  </c:pt>
                  <c:pt idx="2">
                    <c:v>3.7995908225452808E-3</c:v>
                  </c:pt>
                  <c:pt idx="3">
                    <c:v>3.8233634922169293E-3</c:v>
                  </c:pt>
                  <c:pt idx="4">
                    <c:v>3.6308589830877716E-3</c:v>
                  </c:pt>
                  <c:pt idx="5">
                    <c:v>4.0030759972557893E-3</c:v>
                  </c:pt>
                  <c:pt idx="6">
                    <c:v>4.2072152057893207E-3</c:v>
                  </c:pt>
                  <c:pt idx="7">
                    <c:v>5.6017088818339951E-3</c:v>
                  </c:pt>
                  <c:pt idx="8">
                    <c:v>7.8977034632331262E-3</c:v>
                  </c:pt>
                  <c:pt idx="9">
                    <c:v>1.2033980787948035E-2</c:v>
                  </c:pt>
                  <c:pt idx="10">
                    <c:v>1.5063480005304077E-2</c:v>
                  </c:pt>
                  <c:pt idx="11">
                    <c:v>2.2631305742210079E-2</c:v>
                  </c:pt>
                  <c:pt idx="12">
                    <c:v>3.1466039813795088E-2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xVal>
            <c:numRef>
              <c:f>'Nankai 1'!$B$3:$B$15</c:f>
              <c:numCache>
                <c:formatCode>General</c:formatCode>
                <c:ptCount val="13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xVal>
          <c:yVal>
            <c:numRef>
              <c:f>'Nankai 1'!$X$3:$X$15</c:f>
              <c:numCache>
                <c:formatCode>0.0000</c:formatCode>
                <c:ptCount val="13"/>
                <c:pt idx="0">
                  <c:v>0</c:v>
                </c:pt>
                <c:pt idx="1">
                  <c:v>3.0061629948934156E-3</c:v>
                </c:pt>
                <c:pt idx="2">
                  <c:v>5.2427482630756621E-3</c:v>
                </c:pt>
                <c:pt idx="3">
                  <c:v>1.2445514798819439E-2</c:v>
                </c:pt>
                <c:pt idx="4">
                  <c:v>1.6137082956523604E-2</c:v>
                </c:pt>
                <c:pt idx="5">
                  <c:v>2.8306030759786192E-2</c:v>
                </c:pt>
                <c:pt idx="6">
                  <c:v>3.3584852978794766E-2</c:v>
                </c:pt>
                <c:pt idx="7">
                  <c:v>3.1757105877909135E-2</c:v>
                </c:pt>
                <c:pt idx="8">
                  <c:v>3.1564711446231346E-2</c:v>
                </c:pt>
                <c:pt idx="9">
                  <c:v>2.2401926637840814E-2</c:v>
                </c:pt>
                <c:pt idx="10">
                  <c:v>2.2630395025451517E-2</c:v>
                </c:pt>
                <c:pt idx="11">
                  <c:v>4.9108678684352085E-2</c:v>
                </c:pt>
                <c:pt idx="12">
                  <c:v>4.6078466385517637E-2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45-46C1-BAA1-F11D9FF49F7B}"/>
            </c:ext>
          </c:extLst>
        </c:ser>
        <c:ser>
          <c:idx val="2"/>
          <c:order val="2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1'!$AD$3:$AD$15</c:f>
                <c:numCache>
                  <c:formatCode>General</c:formatCode>
                  <c:ptCount val="13"/>
                  <c:pt idx="0">
                    <c:v>4.229964415764018E-3</c:v>
                  </c:pt>
                  <c:pt idx="1">
                    <c:v>4.546457367814922E-3</c:v>
                  </c:pt>
                  <c:pt idx="2">
                    <c:v>4.4827166820724205E-3</c:v>
                  </c:pt>
                  <c:pt idx="3">
                    <c:v>4.527902337855591E-3</c:v>
                  </c:pt>
                  <c:pt idx="4">
                    <c:v>4.2739934021132362E-3</c:v>
                  </c:pt>
                  <c:pt idx="5">
                    <c:v>4.6808586922097301E-3</c:v>
                  </c:pt>
                  <c:pt idx="6">
                    <c:v>4.8434374681442143E-3</c:v>
                  </c:pt>
                  <c:pt idx="7">
                    <c:v>6.3095006505484432E-3</c:v>
                  </c:pt>
                  <c:pt idx="8">
                    <c:v>7.9034329054223432E-3</c:v>
                  </c:pt>
                  <c:pt idx="9">
                    <c:v>1.0439084366452602E-2</c:v>
                  </c:pt>
                  <c:pt idx="10">
                    <c:v>1.2013644313200686E-2</c:v>
                  </c:pt>
                  <c:pt idx="11">
                    <c:v>1.7237896828109289E-2</c:v>
                  </c:pt>
                  <c:pt idx="12">
                    <c:v>2.2466173738953567E-2</c:v>
                  </c:pt>
                </c:numCache>
              </c:numRef>
            </c:plus>
            <c:minus>
              <c:numRef>
                <c:f>'Nankai 1'!$AD$3:$AD$15</c:f>
                <c:numCache>
                  <c:formatCode>General</c:formatCode>
                  <c:ptCount val="13"/>
                  <c:pt idx="0">
                    <c:v>4.229964415764018E-3</c:v>
                  </c:pt>
                  <c:pt idx="1">
                    <c:v>4.546457367814922E-3</c:v>
                  </c:pt>
                  <c:pt idx="2">
                    <c:v>4.4827166820724205E-3</c:v>
                  </c:pt>
                  <c:pt idx="3">
                    <c:v>4.527902337855591E-3</c:v>
                  </c:pt>
                  <c:pt idx="4">
                    <c:v>4.2739934021132362E-3</c:v>
                  </c:pt>
                  <c:pt idx="5">
                    <c:v>4.6808586922097301E-3</c:v>
                  </c:pt>
                  <c:pt idx="6">
                    <c:v>4.8434374681442143E-3</c:v>
                  </c:pt>
                  <c:pt idx="7">
                    <c:v>6.3095006505484432E-3</c:v>
                  </c:pt>
                  <c:pt idx="8">
                    <c:v>7.9034329054223432E-3</c:v>
                  </c:pt>
                  <c:pt idx="9">
                    <c:v>1.0439084366452602E-2</c:v>
                  </c:pt>
                  <c:pt idx="10">
                    <c:v>1.2013644313200686E-2</c:v>
                  </c:pt>
                  <c:pt idx="11">
                    <c:v>1.7237896828109289E-2</c:v>
                  </c:pt>
                  <c:pt idx="12">
                    <c:v>2.2466173738953567E-2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'Nankai 1'!$B$3:$B$15</c:f>
              <c:numCache>
                <c:formatCode>General</c:formatCode>
                <c:ptCount val="13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xVal>
          <c:yVal>
            <c:numRef>
              <c:f>'Nankai 1'!$AB$3:$AB$15</c:f>
              <c:numCache>
                <c:formatCode>0.0000</c:formatCode>
                <c:ptCount val="13"/>
                <c:pt idx="0">
                  <c:v>0</c:v>
                </c:pt>
                <c:pt idx="1">
                  <c:v>1.1612022229140373E-2</c:v>
                </c:pt>
                <c:pt idx="2">
                  <c:v>1.9283927711267225E-2</c:v>
                </c:pt>
                <c:pt idx="3">
                  <c:v>2.1367207830381707E-2</c:v>
                </c:pt>
                <c:pt idx="4">
                  <c:v>2.9473884815624185E-2</c:v>
                </c:pt>
                <c:pt idx="5">
                  <c:v>4.2571376347087013E-2</c:v>
                </c:pt>
                <c:pt idx="6">
                  <c:v>5.0650880113388787E-2</c:v>
                </c:pt>
                <c:pt idx="7">
                  <c:v>5.933725243612413E-2</c:v>
                </c:pt>
                <c:pt idx="8">
                  <c:v>5.0279512787812196E-2</c:v>
                </c:pt>
                <c:pt idx="9">
                  <c:v>4.3006147850218723E-2</c:v>
                </c:pt>
                <c:pt idx="10">
                  <c:v>4.9745106148559197E-2</c:v>
                </c:pt>
                <c:pt idx="11">
                  <c:v>4.6638301449194695E-2</c:v>
                </c:pt>
                <c:pt idx="12">
                  <c:v>2.7055468329531446E-2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45-46C1-BAA1-F11D9FF49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750032"/>
        <c:axId val="349750592"/>
      </c:scatterChart>
      <c:valAx>
        <c:axId val="349750032"/>
        <c:scaling>
          <c:orientation val="minMax"/>
          <c:max val="11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9750592"/>
        <c:crossesAt val="-0.2"/>
        <c:crossBetween val="midCat"/>
      </c:valAx>
      <c:valAx>
        <c:axId val="349750592"/>
        <c:scaling>
          <c:orientation val="minMax"/>
          <c:max val="0.13"/>
          <c:min val="-5.000000000000001E-3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49750032"/>
        <c:crossesAt val="-6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5090899733789961"/>
          <c:y val="0.13389180519101779"/>
          <c:w val="8.0767573263986661E-2"/>
          <c:h val="0.183582877013469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1'!$I$3:$I$37</c:f>
                <c:numCache>
                  <c:formatCode>General</c:formatCode>
                  <c:ptCount val="35"/>
                  <c:pt idx="0">
                    <c:v>2.9285020270850334E-3</c:v>
                  </c:pt>
                  <c:pt idx="1">
                    <c:v>3.0086492649067536E-3</c:v>
                  </c:pt>
                  <c:pt idx="2">
                    <c:v>2.7276816971956424E-3</c:v>
                  </c:pt>
                  <c:pt idx="3">
                    <c:v>2.6274140369294077E-3</c:v>
                  </c:pt>
                  <c:pt idx="4">
                    <c:v>2.3063942474115238E-3</c:v>
                  </c:pt>
                  <c:pt idx="5">
                    <c:v>2.1458487252856381E-3</c:v>
                  </c:pt>
                  <c:pt idx="6">
                    <c:v>1.8246696946826318E-3</c:v>
                  </c:pt>
                  <c:pt idx="7">
                    <c:v>1.68409977248614E-3</c:v>
                  </c:pt>
                  <c:pt idx="8">
                    <c:v>1.5636718141539962E-3</c:v>
                  </c:pt>
                  <c:pt idx="9">
                    <c:v>1.6640846622118653E-3</c:v>
                  </c:pt>
                  <c:pt idx="10">
                    <c:v>1.4636236394064426E-3</c:v>
                  </c:pt>
                  <c:pt idx="11">
                    <c:v>1.5035984117189257E-3</c:v>
                  </c:pt>
                  <c:pt idx="12">
                    <c:v>1.3232339838565455E-3</c:v>
                  </c:pt>
                  <c:pt idx="13">
                    <c:v>1.3232448610482625E-3</c:v>
                  </c:pt>
                  <c:pt idx="14">
                    <c:v>1.3232931473264368E-3</c:v>
                  </c:pt>
                  <c:pt idx="15">
                    <c:v>1.2631485240109498E-3</c:v>
                  </c:pt>
                  <c:pt idx="16">
                    <c:v>1.2831678848741774E-3</c:v>
                  </c:pt>
                  <c:pt idx="17">
                    <c:v>1.2430556794712764E-3</c:v>
                  </c:pt>
                  <c:pt idx="18">
                    <c:v>1.2029469795104045E-3</c:v>
                  </c:pt>
                  <c:pt idx="19">
                    <c:v>1.2631424457766028E-3</c:v>
                  </c:pt>
                  <c:pt idx="20">
                    <c:v>1.2831017702193282E-3</c:v>
                  </c:pt>
                  <c:pt idx="21">
                    <c:v>1.2431294540877205E-3</c:v>
                  </c:pt>
                  <c:pt idx="22">
                    <c:v>1.2631338350447461E-3</c:v>
                  </c:pt>
                  <c:pt idx="23">
                    <c:v>1.1629305850743873E-3</c:v>
                  </c:pt>
                  <c:pt idx="24">
                    <c:v>1.2831848648345193E-3</c:v>
                  </c:pt>
                  <c:pt idx="25">
                    <c:v>1.1227755010385673E-3</c:v>
                  </c:pt>
                  <c:pt idx="26">
                    <c:v>1.1428076498341125E-3</c:v>
                  </c:pt>
                  <c:pt idx="27">
                    <c:v>1.2029848459998952E-3</c:v>
                  </c:pt>
                  <c:pt idx="28">
                    <c:v>1.2631452316267506E-3</c:v>
                  </c:pt>
                  <c:pt idx="29">
                    <c:v>1.1428482062997402E-3</c:v>
                  </c:pt>
                  <c:pt idx="30">
                    <c:v>1.2631264906897552E-3</c:v>
                  </c:pt>
                  <c:pt idx="31">
                    <c:v>1.1428351454287797E-3</c:v>
                  </c:pt>
                  <c:pt idx="32">
                    <c:v>1.2030451478783094E-3</c:v>
                  </c:pt>
                  <c:pt idx="33">
                    <c:v>1.2030960473682977E-3</c:v>
                  </c:pt>
                  <c:pt idx="34">
                    <c:v>1.1629256884469949E-3</c:v>
                  </c:pt>
                </c:numCache>
              </c:numRef>
            </c:plus>
            <c:minus>
              <c:numRef>
                <c:f>'Nankai 1'!$I$3:$I$37</c:f>
                <c:numCache>
                  <c:formatCode>General</c:formatCode>
                  <c:ptCount val="35"/>
                  <c:pt idx="0">
                    <c:v>2.9285020270850334E-3</c:v>
                  </c:pt>
                  <c:pt idx="1">
                    <c:v>3.0086492649067536E-3</c:v>
                  </c:pt>
                  <c:pt idx="2">
                    <c:v>2.7276816971956424E-3</c:v>
                  </c:pt>
                  <c:pt idx="3">
                    <c:v>2.6274140369294077E-3</c:v>
                  </c:pt>
                  <c:pt idx="4">
                    <c:v>2.3063942474115238E-3</c:v>
                  </c:pt>
                  <c:pt idx="5">
                    <c:v>2.1458487252856381E-3</c:v>
                  </c:pt>
                  <c:pt idx="6">
                    <c:v>1.8246696946826318E-3</c:v>
                  </c:pt>
                  <c:pt idx="7">
                    <c:v>1.68409977248614E-3</c:v>
                  </c:pt>
                  <c:pt idx="8">
                    <c:v>1.5636718141539962E-3</c:v>
                  </c:pt>
                  <c:pt idx="9">
                    <c:v>1.6640846622118653E-3</c:v>
                  </c:pt>
                  <c:pt idx="10">
                    <c:v>1.4636236394064426E-3</c:v>
                  </c:pt>
                  <c:pt idx="11">
                    <c:v>1.5035984117189257E-3</c:v>
                  </c:pt>
                  <c:pt idx="12">
                    <c:v>1.3232339838565455E-3</c:v>
                  </c:pt>
                  <c:pt idx="13">
                    <c:v>1.3232448610482625E-3</c:v>
                  </c:pt>
                  <c:pt idx="14">
                    <c:v>1.3232931473264368E-3</c:v>
                  </c:pt>
                  <c:pt idx="15">
                    <c:v>1.2631485240109498E-3</c:v>
                  </c:pt>
                  <c:pt idx="16">
                    <c:v>1.2831678848741774E-3</c:v>
                  </c:pt>
                  <c:pt idx="17">
                    <c:v>1.2430556794712764E-3</c:v>
                  </c:pt>
                  <c:pt idx="18">
                    <c:v>1.2029469795104045E-3</c:v>
                  </c:pt>
                  <c:pt idx="19">
                    <c:v>1.2631424457766028E-3</c:v>
                  </c:pt>
                  <c:pt idx="20">
                    <c:v>1.2831017702193282E-3</c:v>
                  </c:pt>
                  <c:pt idx="21">
                    <c:v>1.2431294540877205E-3</c:v>
                  </c:pt>
                  <c:pt idx="22">
                    <c:v>1.2631338350447461E-3</c:v>
                  </c:pt>
                  <c:pt idx="23">
                    <c:v>1.1629305850743873E-3</c:v>
                  </c:pt>
                  <c:pt idx="24">
                    <c:v>1.2831848648345193E-3</c:v>
                  </c:pt>
                  <c:pt idx="25">
                    <c:v>1.1227755010385673E-3</c:v>
                  </c:pt>
                  <c:pt idx="26">
                    <c:v>1.1428076498341125E-3</c:v>
                  </c:pt>
                  <c:pt idx="27">
                    <c:v>1.2029848459998952E-3</c:v>
                  </c:pt>
                  <c:pt idx="28">
                    <c:v>1.2631452316267506E-3</c:v>
                  </c:pt>
                  <c:pt idx="29">
                    <c:v>1.1428482062997402E-3</c:v>
                  </c:pt>
                  <c:pt idx="30">
                    <c:v>1.2631264906897552E-3</c:v>
                  </c:pt>
                  <c:pt idx="31">
                    <c:v>1.1428351454287797E-3</c:v>
                  </c:pt>
                  <c:pt idx="32">
                    <c:v>1.2030451478783094E-3</c:v>
                  </c:pt>
                  <c:pt idx="33">
                    <c:v>1.2030960473682977E-3</c:v>
                  </c:pt>
                  <c:pt idx="34">
                    <c:v>1.1629256884469949E-3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'Nankai 1'!$B$3:$B$37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xVal>
          <c:yVal>
            <c:numRef>
              <c:f>'Nankai 1'!$G$3:$G$37</c:f>
              <c:numCache>
                <c:formatCode>0.0000</c:formatCode>
                <c:ptCount val="35"/>
                <c:pt idx="0">
                  <c:v>0</c:v>
                </c:pt>
                <c:pt idx="1">
                  <c:v>2.8482690948423172E-3</c:v>
                </c:pt>
                <c:pt idx="2">
                  <c:v>8.7253313820765902E-3</c:v>
                </c:pt>
                <c:pt idx="3">
                  <c:v>8.1637008563270139E-3</c:v>
                </c:pt>
                <c:pt idx="4">
                  <c:v>1.3118084422712433E-2</c:v>
                </c:pt>
                <c:pt idx="5">
                  <c:v>1.7811710959270276E-2</c:v>
                </c:pt>
                <c:pt idx="6">
                  <c:v>3.4500160867041399E-2</c:v>
                </c:pt>
                <c:pt idx="7">
                  <c:v>4.7016498297874187E-2</c:v>
                </c:pt>
                <c:pt idx="8">
                  <c:v>5.5661596747690667E-2</c:v>
                </c:pt>
                <c:pt idx="9">
                  <c:v>4.4990616758573396E-2</c:v>
                </c:pt>
                <c:pt idx="10">
                  <c:v>4.2864444053983076E-2</c:v>
                </c:pt>
                <c:pt idx="11">
                  <c:v>5.1148494308682457E-2</c:v>
                </c:pt>
                <c:pt idx="12">
                  <c:v>4.6053703110877461E-2</c:v>
                </c:pt>
                <c:pt idx="13">
                  <c:v>4.5231315555335938E-2</c:v>
                </c:pt>
                <c:pt idx="14">
                  <c:v>4.158071713799931E-2</c:v>
                </c:pt>
                <c:pt idx="15">
                  <c:v>4.117955247675216E-2</c:v>
                </c:pt>
                <c:pt idx="16">
                  <c:v>4.356648221117005E-2</c:v>
                </c:pt>
                <c:pt idx="17">
                  <c:v>4.4629568563456297E-2</c:v>
                </c:pt>
                <c:pt idx="18">
                  <c:v>4.5472014352080668E-2</c:v>
                </c:pt>
                <c:pt idx="19">
                  <c:v>4.1660950070259432E-2</c:v>
                </c:pt>
                <c:pt idx="20">
                  <c:v>4.8721448108152321E-2</c:v>
                </c:pt>
                <c:pt idx="21">
                  <c:v>3.8692331577044749E-2</c:v>
                </c:pt>
                <c:pt idx="22">
                  <c:v>4.2342929994363558E-2</c:v>
                </c:pt>
                <c:pt idx="23">
                  <c:v>3.8431574547234996E-2</c:v>
                </c:pt>
                <c:pt idx="24">
                  <c:v>4.2242638829056225E-2</c:v>
                </c:pt>
                <c:pt idx="25">
                  <c:v>4.3245550482165204E-2</c:v>
                </c:pt>
                <c:pt idx="26">
                  <c:v>4.4769976194893694E-2</c:v>
                </c:pt>
                <c:pt idx="27">
                  <c:v>4.2322871761298529E-2</c:v>
                </c:pt>
                <c:pt idx="28">
                  <c:v>4.1440309506561919E-2</c:v>
                </c:pt>
                <c:pt idx="29">
                  <c:v>4.1219668942882225E-2</c:v>
                </c:pt>
                <c:pt idx="30">
                  <c:v>4.292461875317817E-2</c:v>
                </c:pt>
                <c:pt idx="31">
                  <c:v>4.2362988227428594E-2</c:v>
                </c:pt>
                <c:pt idx="32">
                  <c:v>3.7308313495753656E-2</c:v>
                </c:pt>
                <c:pt idx="33">
                  <c:v>3.3076026319620241E-2</c:v>
                </c:pt>
                <c:pt idx="34">
                  <c:v>3.8852797441547175E-2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BA-4091-AC9C-19C0A0CADC12}"/>
            </c:ext>
          </c:extLst>
        </c:ser>
        <c:ser>
          <c:idx val="2"/>
          <c:order val="1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1'!$M$3:$M$37</c:f>
                <c:numCache>
                  <c:formatCode>General</c:formatCode>
                  <c:ptCount val="35"/>
                  <c:pt idx="0">
                    <c:v>1.1891843158210583E-2</c:v>
                  </c:pt>
                  <c:pt idx="1">
                    <c:v>1.2309395872812771E-2</c:v>
                  </c:pt>
                  <c:pt idx="2">
                    <c:v>1.055411263186991E-2</c:v>
                  </c:pt>
                  <c:pt idx="3">
                    <c:v>1.0254038973213244E-2</c:v>
                  </c:pt>
                  <c:pt idx="4">
                    <c:v>9.300707663560134E-3</c:v>
                  </c:pt>
                  <c:pt idx="5">
                    <c:v>8.5429805802092005E-3</c:v>
                  </c:pt>
                  <c:pt idx="6">
                    <c:v>7.2160954833754365E-3</c:v>
                  </c:pt>
                  <c:pt idx="7">
                    <c:v>6.662790596057587E-3</c:v>
                  </c:pt>
                  <c:pt idx="8">
                    <c:v>6.2584113899568049E-3</c:v>
                  </c:pt>
                  <c:pt idx="9">
                    <c:v>6.5876682253179645E-3</c:v>
                  </c:pt>
                  <c:pt idx="10">
                    <c:v>5.7609532911058973E-3</c:v>
                  </c:pt>
                  <c:pt idx="11">
                    <c:v>5.9710730252846202E-3</c:v>
                  </c:pt>
                  <c:pt idx="12">
                    <c:v>5.2440867203006518E-3</c:v>
                  </c:pt>
                  <c:pt idx="13">
                    <c:v>5.2963768617893744E-3</c:v>
                  </c:pt>
                  <c:pt idx="14">
                    <c:v>5.2496505023182337E-3</c:v>
                  </c:pt>
                  <c:pt idx="15">
                    <c:v>4.9620473759391381E-3</c:v>
                  </c:pt>
                  <c:pt idx="16">
                    <c:v>5.0968399592252805E-3</c:v>
                  </c:pt>
                  <c:pt idx="17">
                    <c:v>4.8681094257155832E-3</c:v>
                  </c:pt>
                  <c:pt idx="18">
                    <c:v>4.7330931361879817E-3</c:v>
                  </c:pt>
                  <c:pt idx="19">
                    <c:v>4.961630060862662E-3</c:v>
                  </c:pt>
                  <c:pt idx="20">
                    <c:v>5.0259260371353191E-3</c:v>
                  </c:pt>
                  <c:pt idx="21">
                    <c:v>4.9086985011110255E-3</c:v>
                  </c:pt>
                  <c:pt idx="22">
                    <c:v>4.9671604426836605E-3</c:v>
                  </c:pt>
                  <c:pt idx="23">
                    <c:v>4.5155254614353893E-3</c:v>
                  </c:pt>
                  <c:pt idx="24">
                    <c:v>5.125249606692802E-3</c:v>
                  </c:pt>
                  <c:pt idx="25">
                    <c:v>4.4271458038544547E-3</c:v>
                  </c:pt>
                  <c:pt idx="26">
                    <c:v>4.5031482459270107E-3</c:v>
                  </c:pt>
                  <c:pt idx="27">
                    <c:v>4.7551769863974974E-3</c:v>
                  </c:pt>
                  <c:pt idx="28">
                    <c:v>5.0189465231247968E-3</c:v>
                  </c:pt>
                  <c:pt idx="29">
                    <c:v>4.520549149978452E-3</c:v>
                  </c:pt>
                  <c:pt idx="30">
                    <c:v>5.0013259670192746E-3</c:v>
                  </c:pt>
                  <c:pt idx="31">
                    <c:v>4.5319750775375204E-3</c:v>
                  </c:pt>
                  <c:pt idx="32">
                    <c:v>4.7664313781037061E-3</c:v>
                  </c:pt>
                  <c:pt idx="33">
                    <c:v>4.7374158287851013E-3</c:v>
                  </c:pt>
                  <c:pt idx="34">
                    <c:v>4.5551839429590129E-3</c:v>
                  </c:pt>
                </c:numCache>
              </c:numRef>
            </c:plus>
            <c:minus>
              <c:numRef>
                <c:f>'Nankai 1'!$M$3:$M$37</c:f>
                <c:numCache>
                  <c:formatCode>General</c:formatCode>
                  <c:ptCount val="35"/>
                  <c:pt idx="0">
                    <c:v>1.1891843158210583E-2</c:v>
                  </c:pt>
                  <c:pt idx="1">
                    <c:v>1.2309395872812771E-2</c:v>
                  </c:pt>
                  <c:pt idx="2">
                    <c:v>1.055411263186991E-2</c:v>
                  </c:pt>
                  <c:pt idx="3">
                    <c:v>1.0254038973213244E-2</c:v>
                  </c:pt>
                  <c:pt idx="4">
                    <c:v>9.300707663560134E-3</c:v>
                  </c:pt>
                  <c:pt idx="5">
                    <c:v>8.5429805802092005E-3</c:v>
                  </c:pt>
                  <c:pt idx="6">
                    <c:v>7.2160954833754365E-3</c:v>
                  </c:pt>
                  <c:pt idx="7">
                    <c:v>6.662790596057587E-3</c:v>
                  </c:pt>
                  <c:pt idx="8">
                    <c:v>6.2584113899568049E-3</c:v>
                  </c:pt>
                  <c:pt idx="9">
                    <c:v>6.5876682253179645E-3</c:v>
                  </c:pt>
                  <c:pt idx="10">
                    <c:v>5.7609532911058973E-3</c:v>
                  </c:pt>
                  <c:pt idx="11">
                    <c:v>5.9710730252846202E-3</c:v>
                  </c:pt>
                  <c:pt idx="12">
                    <c:v>5.2440867203006518E-3</c:v>
                  </c:pt>
                  <c:pt idx="13">
                    <c:v>5.2963768617893744E-3</c:v>
                  </c:pt>
                  <c:pt idx="14">
                    <c:v>5.2496505023182337E-3</c:v>
                  </c:pt>
                  <c:pt idx="15">
                    <c:v>4.9620473759391381E-3</c:v>
                  </c:pt>
                  <c:pt idx="16">
                    <c:v>5.0968399592252805E-3</c:v>
                  </c:pt>
                  <c:pt idx="17">
                    <c:v>4.8681094257155832E-3</c:v>
                  </c:pt>
                  <c:pt idx="18">
                    <c:v>4.7330931361879817E-3</c:v>
                  </c:pt>
                  <c:pt idx="19">
                    <c:v>4.961630060862662E-3</c:v>
                  </c:pt>
                  <c:pt idx="20">
                    <c:v>5.0259260371353191E-3</c:v>
                  </c:pt>
                  <c:pt idx="21">
                    <c:v>4.9086985011110255E-3</c:v>
                  </c:pt>
                  <c:pt idx="22">
                    <c:v>4.9671604426836605E-3</c:v>
                  </c:pt>
                  <c:pt idx="23">
                    <c:v>4.5155254614353893E-3</c:v>
                  </c:pt>
                  <c:pt idx="24">
                    <c:v>5.125249606692802E-3</c:v>
                  </c:pt>
                  <c:pt idx="25">
                    <c:v>4.4271458038544547E-3</c:v>
                  </c:pt>
                  <c:pt idx="26">
                    <c:v>4.5031482459270107E-3</c:v>
                  </c:pt>
                  <c:pt idx="27">
                    <c:v>4.7551769863974974E-3</c:v>
                  </c:pt>
                  <c:pt idx="28">
                    <c:v>5.0189465231247968E-3</c:v>
                  </c:pt>
                  <c:pt idx="29">
                    <c:v>4.520549149978452E-3</c:v>
                  </c:pt>
                  <c:pt idx="30">
                    <c:v>5.0013259670192746E-3</c:v>
                  </c:pt>
                  <c:pt idx="31">
                    <c:v>4.5319750775375204E-3</c:v>
                  </c:pt>
                  <c:pt idx="32">
                    <c:v>4.7664313781037061E-3</c:v>
                  </c:pt>
                  <c:pt idx="33">
                    <c:v>4.7374158287851013E-3</c:v>
                  </c:pt>
                  <c:pt idx="34">
                    <c:v>4.5551839429590129E-3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'Nankai 1'!$B$3:$B$37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xVal>
          <c:yVal>
            <c:numRef>
              <c:f>'Nankai 1'!$K$3:$K$37</c:f>
              <c:numCache>
                <c:formatCode>0.0000</c:formatCode>
                <c:ptCount val="35"/>
                <c:pt idx="0">
                  <c:v>0</c:v>
                </c:pt>
                <c:pt idx="1">
                  <c:v>-6.5798401680005154E-3</c:v>
                </c:pt>
                <c:pt idx="2">
                  <c:v>-5.1359144933078461E-3</c:v>
                </c:pt>
                <c:pt idx="3">
                  <c:v>1.7667545856985662E-3</c:v>
                </c:pt>
                <c:pt idx="4">
                  <c:v>2.8326769536770897E-2</c:v>
                </c:pt>
                <c:pt idx="5">
                  <c:v>3.7236847480587844E-2</c:v>
                </c:pt>
                <c:pt idx="6">
                  <c:v>4.8958471758445164E-2</c:v>
                </c:pt>
                <c:pt idx="7">
                  <c:v>7.6451755743178876E-2</c:v>
                </c:pt>
                <c:pt idx="8">
                  <c:v>7.1415624731453534E-2</c:v>
                </c:pt>
                <c:pt idx="9">
                  <c:v>5.937117154259032E-2</c:v>
                </c:pt>
                <c:pt idx="10">
                  <c:v>5.2251326650730325E-2</c:v>
                </c:pt>
                <c:pt idx="11">
                  <c:v>7.0282788734647994E-2</c:v>
                </c:pt>
                <c:pt idx="12">
                  <c:v>6.3890776296693721E-2</c:v>
                </c:pt>
                <c:pt idx="13">
                  <c:v>7.3387815896886921E-2</c:v>
                </c:pt>
                <c:pt idx="14">
                  <c:v>6.9648870145754965E-2</c:v>
                </c:pt>
                <c:pt idx="15">
                  <c:v>7.3522817077846581E-2</c:v>
                </c:pt>
                <c:pt idx="16">
                  <c:v>7.5671096740186586E-2</c:v>
                </c:pt>
                <c:pt idx="17">
                  <c:v>7.543631207764441E-2</c:v>
                </c:pt>
                <c:pt idx="18">
                  <c:v>7.7907420650990322E-2</c:v>
                </c:pt>
                <c:pt idx="19">
                  <c:v>8.1939847230299956E-2</c:v>
                </c:pt>
                <c:pt idx="20">
                  <c:v>8.6259885021238353E-2</c:v>
                </c:pt>
                <c:pt idx="21">
                  <c:v>8.4962699760644966E-2</c:v>
                </c:pt>
                <c:pt idx="22">
                  <c:v>8.8678167045518522E-2</c:v>
                </c:pt>
                <c:pt idx="23">
                  <c:v>9.0339268533064773E-2</c:v>
                </c:pt>
                <c:pt idx="24">
                  <c:v>9.3561688026595632E-2</c:v>
                </c:pt>
                <c:pt idx="25">
                  <c:v>9.9718915801986899E-2</c:v>
                </c:pt>
                <c:pt idx="26">
                  <c:v>0.10475504681371223</c:v>
                </c:pt>
                <c:pt idx="27">
                  <c:v>0.10687397839322405</c:v>
                </c:pt>
                <c:pt idx="28">
                  <c:v>0.10849399256482334</c:v>
                </c:pt>
                <c:pt idx="29">
                  <c:v>0.10895182265680975</c:v>
                </c:pt>
                <c:pt idx="30">
                  <c:v>0.10911030230402778</c:v>
                </c:pt>
                <c:pt idx="31">
                  <c:v>0.1155903589904458</c:v>
                </c:pt>
                <c:pt idx="32">
                  <c:v>0.11679363038600565</c:v>
                </c:pt>
                <c:pt idx="33">
                  <c:v>0.1104896621965151</c:v>
                </c:pt>
                <c:pt idx="34">
                  <c:v>0.12091997083034883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BA-4091-AC9C-19C0A0CAD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753952"/>
        <c:axId val="349754512"/>
      </c:scatterChart>
      <c:valAx>
        <c:axId val="349753952"/>
        <c:scaling>
          <c:orientation val="minMax"/>
          <c:max val="32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baseline="0">
                    <a:effectLst/>
                  </a:rPr>
                  <a:t>Temp. °C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49754512"/>
        <c:crossesAt val="-0.2"/>
        <c:crossBetween val="midCat"/>
        <c:majorUnit val="2"/>
      </c:valAx>
      <c:valAx>
        <c:axId val="349754512"/>
        <c:scaling>
          <c:orientation val="minMax"/>
          <c:max val="0.15000000000000002"/>
          <c:min val="-5.000000000000001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49753952"/>
        <c:crossesAt val="-6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4655408900064656"/>
          <c:y val="0.11435431253032635"/>
          <c:w val="7.9374871663221297E-2"/>
          <c:h val="0.128452590202996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2.033517392728102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wt% ikaite:calcite vs g ikaite remaining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-7.2556258790436007E-2"/>
                  <c:y val="1.588543391535173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'normalised to % ikaite'!$D$5:$D$105</c:f>
              <c:numCache>
                <c:formatCode>0.00</c:formatCode>
                <c:ptCount val="101"/>
                <c:pt idx="0">
                  <c:v>100</c:v>
                </c:pt>
                <c:pt idx="1">
                  <c:v>99.51749095295537</c:v>
                </c:pt>
                <c:pt idx="2">
                  <c:v>99.0299110751819</c:v>
                </c:pt>
                <c:pt idx="3">
                  <c:v>98.537180008126782</c:v>
                </c:pt>
                <c:pt idx="4">
                  <c:v>98.039215686274503</c:v>
                </c:pt>
                <c:pt idx="5">
                  <c:v>97.5359342915811</c:v>
                </c:pt>
                <c:pt idx="6">
                  <c:v>97.027250206440968</c:v>
                </c:pt>
                <c:pt idx="7">
                  <c:v>96.513075965130753</c:v>
                </c:pt>
                <c:pt idx="8">
                  <c:v>95.993322203672776</c:v>
                </c:pt>
                <c:pt idx="9">
                  <c:v>95.467897608057072</c:v>
                </c:pt>
                <c:pt idx="10">
                  <c:v>94.936708860759495</c:v>
                </c:pt>
                <c:pt idx="11">
                  <c:v>94.399660585490025</c:v>
                </c:pt>
                <c:pt idx="12">
                  <c:v>93.856655290102381</c:v>
                </c:pt>
                <c:pt idx="13">
                  <c:v>93.307593307593322</c:v>
                </c:pt>
                <c:pt idx="14">
                  <c:v>92.752372735116481</c:v>
                </c:pt>
                <c:pt idx="15">
                  <c:v>92.190889370932751</c:v>
                </c:pt>
                <c:pt idx="16">
                  <c:v>91.623036649214654</c:v>
                </c:pt>
                <c:pt idx="17">
                  <c:v>91.048705572619568</c:v>
                </c:pt>
                <c:pt idx="18">
                  <c:v>90.467784642541929</c:v>
                </c:pt>
                <c:pt idx="19">
                  <c:v>89.880159786950728</c:v>
                </c:pt>
                <c:pt idx="20">
                  <c:v>89.285714285714292</c:v>
                </c:pt>
                <c:pt idx="21">
                  <c:v>88.684328693309382</c:v>
                </c:pt>
                <c:pt idx="22">
                  <c:v>88.075880758807585</c:v>
                </c:pt>
                <c:pt idx="23">
                  <c:v>87.460245343025903</c:v>
                </c:pt>
                <c:pt idx="24">
                  <c:v>86.837294332723957</c:v>
                </c:pt>
                <c:pt idx="25">
                  <c:v>86.206896551724128</c:v>
                </c:pt>
                <c:pt idx="26">
                  <c:v>85.568917668825165</c:v>
                </c:pt>
                <c:pt idx="27">
                  <c:v>84.923220102373193</c:v>
                </c:pt>
                <c:pt idx="28">
                  <c:v>84.269662921348328</c:v>
                </c:pt>
                <c:pt idx="29">
                  <c:v>83.608101742816771</c:v>
                </c:pt>
                <c:pt idx="30">
                  <c:v>82.93838862559241</c:v>
                </c:pt>
                <c:pt idx="31">
                  <c:v>82.260371959942773</c:v>
                </c:pt>
                <c:pt idx="32">
                  <c:v>81.573896353166987</c:v>
                </c:pt>
                <c:pt idx="33">
                  <c:v>80.878802510864318</c:v>
                </c:pt>
                <c:pt idx="34">
                  <c:v>80.174927113702637</c:v>
                </c:pt>
                <c:pt idx="35">
                  <c:v>79.462102689486557</c:v>
                </c:pt>
                <c:pt idx="36">
                  <c:v>78.740157480314949</c:v>
                </c:pt>
                <c:pt idx="37">
                  <c:v>78.008915304606248</c:v>
                </c:pt>
                <c:pt idx="38">
                  <c:v>77.268195413758733</c:v>
                </c:pt>
                <c:pt idx="39">
                  <c:v>76.517812343201214</c:v>
                </c:pt>
                <c:pt idx="40">
                  <c:v>75.757575757575751</c:v>
                </c:pt>
                <c:pt idx="41">
                  <c:v>74.987290289781384</c:v>
                </c:pt>
                <c:pt idx="42">
                  <c:v>74.206755373592642</c:v>
                </c:pt>
                <c:pt idx="43">
                  <c:v>73.415765069551782</c:v>
                </c:pt>
                <c:pt idx="44">
                  <c:v>72.614107883817425</c:v>
                </c:pt>
                <c:pt idx="45">
                  <c:v>71.801566579634468</c:v>
                </c:pt>
                <c:pt idx="46">
                  <c:v>70.977917981072551</c:v>
                </c:pt>
                <c:pt idx="47">
                  <c:v>70.142932768660657</c:v>
                </c:pt>
                <c:pt idx="48">
                  <c:v>69.296375266524521</c:v>
                </c:pt>
                <c:pt idx="49">
                  <c:v>68.438003220611918</c:v>
                </c:pt>
                <c:pt idx="50">
                  <c:v>67.567567567567565</c:v>
                </c:pt>
                <c:pt idx="51">
                  <c:v>66.68481219379423</c:v>
                </c:pt>
                <c:pt idx="52">
                  <c:v>65.78947368421052</c:v>
                </c:pt>
                <c:pt idx="53">
                  <c:v>64.881281060187746</c:v>
                </c:pt>
                <c:pt idx="54">
                  <c:v>63.959955506117907</c:v>
                </c:pt>
                <c:pt idx="55">
                  <c:v>63.02521008403361</c:v>
                </c:pt>
                <c:pt idx="56">
                  <c:v>62.076749435665924</c:v>
                </c:pt>
                <c:pt idx="57">
                  <c:v>61.114269471290505</c:v>
                </c:pt>
                <c:pt idx="58">
                  <c:v>60.137457044673539</c:v>
                </c:pt>
                <c:pt idx="59">
                  <c:v>59.145989613387194</c:v>
                </c:pt>
                <c:pt idx="60">
                  <c:v>58.139534883720934</c:v>
                </c:pt>
                <c:pt idx="61">
                  <c:v>57.117750439367313</c:v>
                </c:pt>
                <c:pt idx="62">
                  <c:v>56.080283353010628</c:v>
                </c:pt>
                <c:pt idx="63">
                  <c:v>55.026769779892923</c:v>
                </c:pt>
                <c:pt idx="64">
                  <c:v>53.956834532374096</c:v>
                </c:pt>
                <c:pt idx="65">
                  <c:v>52.870090634441084</c:v>
                </c:pt>
                <c:pt idx="66">
                  <c:v>51.766138855054812</c:v>
                </c:pt>
                <c:pt idx="67">
                  <c:v>50.644567219152862</c:v>
                </c:pt>
                <c:pt idx="68">
                  <c:v>49.504950495049506</c:v>
                </c:pt>
                <c:pt idx="69">
                  <c:v>48.346849656893319</c:v>
                </c:pt>
                <c:pt idx="70">
                  <c:v>47.169811320754718</c:v>
                </c:pt>
                <c:pt idx="71">
                  <c:v>45.973367152821815</c:v>
                </c:pt>
                <c:pt idx="72">
                  <c:v>44.757033248081839</c:v>
                </c:pt>
                <c:pt idx="73">
                  <c:v>43.520309477756285</c:v>
                </c:pt>
                <c:pt idx="74">
                  <c:v>42.262678803641094</c:v>
                </c:pt>
                <c:pt idx="75">
                  <c:v>40.983606557377051</c:v>
                </c:pt>
                <c:pt idx="76">
                  <c:v>39.682539682539684</c:v>
                </c:pt>
                <c:pt idx="77">
                  <c:v>38.358905937291524</c:v>
                </c:pt>
                <c:pt idx="78">
                  <c:v>37.012113055181693</c:v>
                </c:pt>
                <c:pt idx="79">
                  <c:v>35.641547861507128</c:v>
                </c:pt>
                <c:pt idx="80">
                  <c:v>34.246575342465754</c:v>
                </c:pt>
                <c:pt idx="81">
                  <c:v>32.826537664132694</c:v>
                </c:pt>
                <c:pt idx="82">
                  <c:v>31.380753138075313</c:v>
                </c:pt>
                <c:pt idx="83">
                  <c:v>29.908515130190011</c:v>
                </c:pt>
                <c:pt idx="84">
                  <c:v>28.40909090909091</c:v>
                </c:pt>
                <c:pt idx="85">
                  <c:v>26.881720430107531</c:v>
                </c:pt>
                <c:pt idx="86">
                  <c:v>25.32561505065123</c:v>
                </c:pt>
                <c:pt idx="87">
                  <c:v>23.739956172388606</c:v>
                </c:pt>
                <c:pt idx="88">
                  <c:v>22.123893805309734</c:v>
                </c:pt>
                <c:pt idx="89">
                  <c:v>20.476545048399107</c:v>
                </c:pt>
                <c:pt idx="90">
                  <c:v>18.796992481203009</c:v>
                </c:pt>
                <c:pt idx="91">
                  <c:v>17.084282460136674</c:v>
                </c:pt>
                <c:pt idx="92">
                  <c:v>15.337423312883436</c:v>
                </c:pt>
                <c:pt idx="93">
                  <c:v>13.555383423702555</c:v>
                </c:pt>
                <c:pt idx="94">
                  <c:v>11.737089201877934</c:v>
                </c:pt>
                <c:pt idx="95">
                  <c:v>9.8814229249011856</c:v>
                </c:pt>
                <c:pt idx="96">
                  <c:v>7.9872204472843444</c:v>
                </c:pt>
                <c:pt idx="97">
                  <c:v>6.0532687651331729</c:v>
                </c:pt>
                <c:pt idx="98">
                  <c:v>4.0783034257748776</c:v>
                </c:pt>
                <c:pt idx="99">
                  <c:v>2.0610057708161587</c:v>
                </c:pt>
                <c:pt idx="100">
                  <c:v>0</c:v>
                </c:pt>
              </c:numCache>
            </c:numRef>
          </c:xVal>
          <c:yVal>
            <c:numRef>
              <c:f>'normalised to % ikaite'!$A$5:$A$105</c:f>
              <c:numCache>
                <c:formatCode>General</c:formatCode>
                <c:ptCount val="101"/>
                <c:pt idx="0">
                  <c:v>100</c:v>
                </c:pt>
                <c:pt idx="1">
                  <c:v>99</c:v>
                </c:pt>
                <c:pt idx="2">
                  <c:v>98</c:v>
                </c:pt>
                <c:pt idx="3">
                  <c:v>97</c:v>
                </c:pt>
                <c:pt idx="4">
                  <c:v>96</c:v>
                </c:pt>
                <c:pt idx="5">
                  <c:v>95</c:v>
                </c:pt>
                <c:pt idx="6">
                  <c:v>94</c:v>
                </c:pt>
                <c:pt idx="7">
                  <c:v>93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87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83</c:v>
                </c:pt>
                <c:pt idx="18">
                  <c:v>82</c:v>
                </c:pt>
                <c:pt idx="19">
                  <c:v>81</c:v>
                </c:pt>
                <c:pt idx="20">
                  <c:v>80</c:v>
                </c:pt>
                <c:pt idx="21">
                  <c:v>79</c:v>
                </c:pt>
                <c:pt idx="22">
                  <c:v>78</c:v>
                </c:pt>
                <c:pt idx="23">
                  <c:v>77</c:v>
                </c:pt>
                <c:pt idx="24">
                  <c:v>76</c:v>
                </c:pt>
                <c:pt idx="25">
                  <c:v>75</c:v>
                </c:pt>
                <c:pt idx="26">
                  <c:v>74</c:v>
                </c:pt>
                <c:pt idx="27">
                  <c:v>73</c:v>
                </c:pt>
                <c:pt idx="28">
                  <c:v>72</c:v>
                </c:pt>
                <c:pt idx="29">
                  <c:v>71</c:v>
                </c:pt>
                <c:pt idx="30">
                  <c:v>70</c:v>
                </c:pt>
                <c:pt idx="31">
                  <c:v>69</c:v>
                </c:pt>
                <c:pt idx="32">
                  <c:v>68</c:v>
                </c:pt>
                <c:pt idx="33">
                  <c:v>67</c:v>
                </c:pt>
                <c:pt idx="34">
                  <c:v>66</c:v>
                </c:pt>
                <c:pt idx="35">
                  <c:v>65</c:v>
                </c:pt>
                <c:pt idx="36">
                  <c:v>64</c:v>
                </c:pt>
                <c:pt idx="37">
                  <c:v>63</c:v>
                </c:pt>
                <c:pt idx="38">
                  <c:v>62</c:v>
                </c:pt>
                <c:pt idx="39">
                  <c:v>61</c:v>
                </c:pt>
                <c:pt idx="40">
                  <c:v>60</c:v>
                </c:pt>
                <c:pt idx="41">
                  <c:v>59</c:v>
                </c:pt>
                <c:pt idx="42">
                  <c:v>58</c:v>
                </c:pt>
                <c:pt idx="43">
                  <c:v>57</c:v>
                </c:pt>
                <c:pt idx="44">
                  <c:v>56</c:v>
                </c:pt>
                <c:pt idx="45">
                  <c:v>55</c:v>
                </c:pt>
                <c:pt idx="46">
                  <c:v>54</c:v>
                </c:pt>
                <c:pt idx="47">
                  <c:v>53</c:v>
                </c:pt>
                <c:pt idx="48">
                  <c:v>52</c:v>
                </c:pt>
                <c:pt idx="49">
                  <c:v>51</c:v>
                </c:pt>
                <c:pt idx="50">
                  <c:v>50</c:v>
                </c:pt>
                <c:pt idx="51">
                  <c:v>49</c:v>
                </c:pt>
                <c:pt idx="52">
                  <c:v>48</c:v>
                </c:pt>
                <c:pt idx="53">
                  <c:v>47</c:v>
                </c:pt>
                <c:pt idx="54">
                  <c:v>46</c:v>
                </c:pt>
                <c:pt idx="55">
                  <c:v>45</c:v>
                </c:pt>
                <c:pt idx="56">
                  <c:v>44</c:v>
                </c:pt>
                <c:pt idx="57">
                  <c:v>43</c:v>
                </c:pt>
                <c:pt idx="58">
                  <c:v>42</c:v>
                </c:pt>
                <c:pt idx="59">
                  <c:v>41</c:v>
                </c:pt>
                <c:pt idx="60">
                  <c:v>40</c:v>
                </c:pt>
                <c:pt idx="61">
                  <c:v>39</c:v>
                </c:pt>
                <c:pt idx="62">
                  <c:v>38</c:v>
                </c:pt>
                <c:pt idx="63">
                  <c:v>37</c:v>
                </c:pt>
                <c:pt idx="64">
                  <c:v>36</c:v>
                </c:pt>
                <c:pt idx="65">
                  <c:v>35</c:v>
                </c:pt>
                <c:pt idx="66">
                  <c:v>34</c:v>
                </c:pt>
                <c:pt idx="67">
                  <c:v>33</c:v>
                </c:pt>
                <c:pt idx="68">
                  <c:v>32</c:v>
                </c:pt>
                <c:pt idx="69">
                  <c:v>31</c:v>
                </c:pt>
                <c:pt idx="70">
                  <c:v>30</c:v>
                </c:pt>
                <c:pt idx="71">
                  <c:v>29</c:v>
                </c:pt>
                <c:pt idx="72">
                  <c:v>28</c:v>
                </c:pt>
                <c:pt idx="73">
                  <c:v>27</c:v>
                </c:pt>
                <c:pt idx="74">
                  <c:v>26</c:v>
                </c:pt>
                <c:pt idx="75">
                  <c:v>25</c:v>
                </c:pt>
                <c:pt idx="76">
                  <c:v>24</c:v>
                </c:pt>
                <c:pt idx="77">
                  <c:v>23</c:v>
                </c:pt>
                <c:pt idx="78">
                  <c:v>22</c:v>
                </c:pt>
                <c:pt idx="79">
                  <c:v>21</c:v>
                </c:pt>
                <c:pt idx="80">
                  <c:v>20</c:v>
                </c:pt>
                <c:pt idx="81">
                  <c:v>19</c:v>
                </c:pt>
                <c:pt idx="82">
                  <c:v>18</c:v>
                </c:pt>
                <c:pt idx="83">
                  <c:v>17</c:v>
                </c:pt>
                <c:pt idx="84">
                  <c:v>16</c:v>
                </c:pt>
                <c:pt idx="85">
                  <c:v>15</c:v>
                </c:pt>
                <c:pt idx="86">
                  <c:v>14</c:v>
                </c:pt>
                <c:pt idx="87">
                  <c:v>13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9</c:v>
                </c:pt>
                <c:pt idx="92">
                  <c:v>8</c:v>
                </c:pt>
                <c:pt idx="93">
                  <c:v>7</c:v>
                </c:pt>
                <c:pt idx="94">
                  <c:v>6</c:v>
                </c:pt>
                <c:pt idx="95">
                  <c:v>5</c:v>
                </c:pt>
                <c:pt idx="96">
                  <c:v>4</c:v>
                </c:pt>
                <c:pt idx="97">
                  <c:v>3</c:v>
                </c:pt>
                <c:pt idx="98">
                  <c:v>2</c:v>
                </c:pt>
                <c:pt idx="99">
                  <c:v>1</c:v>
                </c:pt>
                <c:pt idx="1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67-49EA-97EE-126CF817C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084672"/>
        <c:axId val="559079096"/>
      </c:scatterChart>
      <c:valAx>
        <c:axId val="5590846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ikaite:calcite (wt %)</a:t>
                </a:r>
              </a:p>
            </c:rich>
          </c:tx>
          <c:layout>
            <c:manualLayout>
              <c:xMode val="edge"/>
              <c:yMode val="edge"/>
              <c:x val="0.3673250424974363"/>
              <c:y val="0.91356797489185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079096"/>
        <c:crosses val="autoZero"/>
        <c:crossBetween val="midCat"/>
        <c:majorUnit val="5"/>
      </c:valAx>
      <c:valAx>
        <c:axId val="5590790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g ikiate remaining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084672"/>
        <c:crosses val="autoZero"/>
        <c:crossBetween val="midCat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II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06397509218096"/>
          <c:y val="8.2510215850706128E-2"/>
          <c:w val="0.78244155812299165"/>
          <c:h val="0.82282024283458977"/>
        </c:manualLayout>
      </c:layout>
      <c:lineChart>
        <c:grouping val="standard"/>
        <c:varyColors val="0"/>
        <c:ser>
          <c:idx val="0"/>
          <c:order val="0"/>
          <c:tx>
            <c:v>a axis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1'!$H$41:$H$75</c:f>
                <c:numCache>
                  <c:formatCode>General</c:formatCode>
                  <c:ptCount val="35"/>
                  <c:pt idx="0">
                    <c:v>3.1700000000000001E-4</c:v>
                  </c:pt>
                  <c:pt idx="1">
                    <c:v>3.5E-4</c:v>
                  </c:pt>
                  <c:pt idx="2">
                    <c:v>2.8600000000000001E-4</c:v>
                  </c:pt>
                  <c:pt idx="3">
                    <c:v>2.8800000000000001E-4</c:v>
                  </c:pt>
                  <c:pt idx="4">
                    <c:v>2.6400000000000002E-4</c:v>
                  </c:pt>
                  <c:pt idx="5">
                    <c:v>2.9300000000000002E-4</c:v>
                  </c:pt>
                  <c:pt idx="6">
                    <c:v>2.8800000000000001E-4</c:v>
                  </c:pt>
                  <c:pt idx="7">
                    <c:v>2.9E-4</c:v>
                  </c:pt>
                  <c:pt idx="8">
                    <c:v>3.3599999999999998E-4</c:v>
                  </c:pt>
                  <c:pt idx="9">
                    <c:v>3.28E-4</c:v>
                  </c:pt>
                  <c:pt idx="10">
                    <c:v>2.8400000000000002E-4</c:v>
                  </c:pt>
                  <c:pt idx="11">
                    <c:v>2.9599999999999998E-4</c:v>
                  </c:pt>
                  <c:pt idx="12">
                    <c:v>2.6400000000000002E-4</c:v>
                  </c:pt>
                  <c:pt idx="13">
                    <c:v>2.9599999999999998E-4</c:v>
                  </c:pt>
                  <c:pt idx="14">
                    <c:v>2.9300000000000002E-4</c:v>
                  </c:pt>
                  <c:pt idx="15">
                    <c:v>2.6400000000000002E-4</c:v>
                  </c:pt>
                  <c:pt idx="16">
                    <c:v>2.72E-4</c:v>
                  </c:pt>
                  <c:pt idx="17">
                    <c:v>2.7900000000000001E-4</c:v>
                  </c:pt>
                  <c:pt idx="18">
                    <c:v>2.5700000000000001E-4</c:v>
                  </c:pt>
                  <c:pt idx="19">
                    <c:v>2.7099999999999997E-4</c:v>
                  </c:pt>
                  <c:pt idx="20">
                    <c:v>2.92E-4</c:v>
                  </c:pt>
                  <c:pt idx="21">
                    <c:v>2.7999999999999998E-4</c:v>
                  </c:pt>
                  <c:pt idx="22">
                    <c:v>2.7999999999999998E-4</c:v>
                  </c:pt>
                  <c:pt idx="23">
                    <c:v>2.5500000000000002E-4</c:v>
                  </c:pt>
                  <c:pt idx="24">
                    <c:v>2.7999999999999998E-4</c:v>
                  </c:pt>
                  <c:pt idx="25">
                    <c:v>2.4399999999999999E-4</c:v>
                  </c:pt>
                  <c:pt idx="26">
                    <c:v>2.5500000000000002E-4</c:v>
                  </c:pt>
                  <c:pt idx="27">
                    <c:v>2.5000000000000001E-4</c:v>
                  </c:pt>
                  <c:pt idx="28">
                    <c:v>2.61E-4</c:v>
                  </c:pt>
                  <c:pt idx="29">
                    <c:v>2.3499999999999999E-4</c:v>
                  </c:pt>
                  <c:pt idx="30">
                    <c:v>2.5599999999999999E-4</c:v>
                  </c:pt>
                  <c:pt idx="31">
                    <c:v>2.2699999999999999E-4</c:v>
                  </c:pt>
                  <c:pt idx="32">
                    <c:v>2.5000000000000001E-4</c:v>
                  </c:pt>
                  <c:pt idx="33">
                    <c:v>2.3800000000000001E-4</c:v>
                  </c:pt>
                  <c:pt idx="34">
                    <c:v>2.4499999999999999E-4</c:v>
                  </c:pt>
                </c:numCache>
              </c:numRef>
            </c:plus>
            <c:minus>
              <c:numRef>
                <c:f>'Nankai 1'!$H$41:$H$75</c:f>
                <c:numCache>
                  <c:formatCode>General</c:formatCode>
                  <c:ptCount val="35"/>
                  <c:pt idx="0">
                    <c:v>3.1700000000000001E-4</c:v>
                  </c:pt>
                  <c:pt idx="1">
                    <c:v>3.5E-4</c:v>
                  </c:pt>
                  <c:pt idx="2">
                    <c:v>2.8600000000000001E-4</c:v>
                  </c:pt>
                  <c:pt idx="3">
                    <c:v>2.8800000000000001E-4</c:v>
                  </c:pt>
                  <c:pt idx="4">
                    <c:v>2.6400000000000002E-4</c:v>
                  </c:pt>
                  <c:pt idx="5">
                    <c:v>2.9300000000000002E-4</c:v>
                  </c:pt>
                  <c:pt idx="6">
                    <c:v>2.8800000000000001E-4</c:v>
                  </c:pt>
                  <c:pt idx="7">
                    <c:v>2.9E-4</c:v>
                  </c:pt>
                  <c:pt idx="8">
                    <c:v>3.3599999999999998E-4</c:v>
                  </c:pt>
                  <c:pt idx="9">
                    <c:v>3.28E-4</c:v>
                  </c:pt>
                  <c:pt idx="10">
                    <c:v>2.8400000000000002E-4</c:v>
                  </c:pt>
                  <c:pt idx="11">
                    <c:v>2.9599999999999998E-4</c:v>
                  </c:pt>
                  <c:pt idx="12">
                    <c:v>2.6400000000000002E-4</c:v>
                  </c:pt>
                  <c:pt idx="13">
                    <c:v>2.9599999999999998E-4</c:v>
                  </c:pt>
                  <c:pt idx="14">
                    <c:v>2.9300000000000002E-4</c:v>
                  </c:pt>
                  <c:pt idx="15">
                    <c:v>2.6400000000000002E-4</c:v>
                  </c:pt>
                  <c:pt idx="16">
                    <c:v>2.72E-4</c:v>
                  </c:pt>
                  <c:pt idx="17">
                    <c:v>2.7900000000000001E-4</c:v>
                  </c:pt>
                  <c:pt idx="18">
                    <c:v>2.5700000000000001E-4</c:v>
                  </c:pt>
                  <c:pt idx="19">
                    <c:v>2.7099999999999997E-4</c:v>
                  </c:pt>
                  <c:pt idx="20">
                    <c:v>2.92E-4</c:v>
                  </c:pt>
                  <c:pt idx="21">
                    <c:v>2.7999999999999998E-4</c:v>
                  </c:pt>
                  <c:pt idx="22">
                    <c:v>2.7999999999999998E-4</c:v>
                  </c:pt>
                  <c:pt idx="23">
                    <c:v>2.5500000000000002E-4</c:v>
                  </c:pt>
                  <c:pt idx="24">
                    <c:v>2.7999999999999998E-4</c:v>
                  </c:pt>
                  <c:pt idx="25">
                    <c:v>2.4399999999999999E-4</c:v>
                  </c:pt>
                  <c:pt idx="26">
                    <c:v>2.5500000000000002E-4</c:v>
                  </c:pt>
                  <c:pt idx="27">
                    <c:v>2.5000000000000001E-4</c:v>
                  </c:pt>
                  <c:pt idx="28">
                    <c:v>2.61E-4</c:v>
                  </c:pt>
                  <c:pt idx="29">
                    <c:v>2.3499999999999999E-4</c:v>
                  </c:pt>
                  <c:pt idx="30">
                    <c:v>2.5599999999999999E-4</c:v>
                  </c:pt>
                  <c:pt idx="31">
                    <c:v>2.2699999999999999E-4</c:v>
                  </c:pt>
                  <c:pt idx="32">
                    <c:v>2.5000000000000001E-4</c:v>
                  </c:pt>
                  <c:pt idx="33">
                    <c:v>2.3800000000000001E-4</c:v>
                  </c:pt>
                  <c:pt idx="34">
                    <c:v>2.4499999999999999E-4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cat>
            <c:numRef>
              <c:f>'Nankai 1'!$B$41:$B$75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cat>
          <c:val>
            <c:numRef>
              <c:f>'Nankai 1'!$F$41:$F$75</c:f>
              <c:numCache>
                <c:formatCode>0.0000</c:formatCode>
                <c:ptCount val="35"/>
                <c:pt idx="0">
                  <c:v>4.9553310000000002</c:v>
                </c:pt>
                <c:pt idx="1">
                  <c:v>4.9572529999999997</c:v>
                </c:pt>
                <c:pt idx="2">
                  <c:v>4.9602209999999998</c:v>
                </c:pt>
                <c:pt idx="3">
                  <c:v>4.9594040000000001</c:v>
                </c:pt>
                <c:pt idx="4">
                  <c:v>4.9595120000000001</c:v>
                </c:pt>
                <c:pt idx="5">
                  <c:v>4.959168</c:v>
                </c:pt>
                <c:pt idx="6">
                  <c:v>4.9602539999999999</c:v>
                </c:pt>
                <c:pt idx="7">
                  <c:v>4.9566100000000004</c:v>
                </c:pt>
                <c:pt idx="8">
                  <c:v>4.9603549999999998</c:v>
                </c:pt>
                <c:pt idx="9">
                  <c:v>4.9599270000000004</c:v>
                </c:pt>
                <c:pt idx="10">
                  <c:v>4.9588039999999998</c:v>
                </c:pt>
                <c:pt idx="11">
                  <c:v>4.9586430000000004</c:v>
                </c:pt>
                <c:pt idx="12">
                  <c:v>4.9585629999999998</c:v>
                </c:pt>
                <c:pt idx="13">
                  <c:v>4.9591839999999996</c:v>
                </c:pt>
                <c:pt idx="14">
                  <c:v>4.95953</c:v>
                </c:pt>
                <c:pt idx="15">
                  <c:v>4.9592229999999997</c:v>
                </c:pt>
                <c:pt idx="16">
                  <c:v>4.9597319999999998</c:v>
                </c:pt>
                <c:pt idx="17">
                  <c:v>4.9589489999999996</c:v>
                </c:pt>
                <c:pt idx="18">
                  <c:v>4.959206</c:v>
                </c:pt>
                <c:pt idx="19">
                  <c:v>4.9600900000000001</c:v>
                </c:pt>
                <c:pt idx="20">
                  <c:v>4.9602740000000001</c:v>
                </c:pt>
                <c:pt idx="21">
                  <c:v>4.9592790000000004</c:v>
                </c:pt>
                <c:pt idx="22">
                  <c:v>4.9586620000000003</c:v>
                </c:pt>
                <c:pt idx="23">
                  <c:v>4.9590350000000001</c:v>
                </c:pt>
                <c:pt idx="24">
                  <c:v>4.9596780000000003</c:v>
                </c:pt>
                <c:pt idx="25">
                  <c:v>4.9601490000000004</c:v>
                </c:pt>
                <c:pt idx="26">
                  <c:v>4.9603739999999998</c:v>
                </c:pt>
                <c:pt idx="27">
                  <c:v>4.9592159999999996</c:v>
                </c:pt>
                <c:pt idx="28">
                  <c:v>4.960261</c:v>
                </c:pt>
                <c:pt idx="29">
                  <c:v>4.9599320000000002</c:v>
                </c:pt>
                <c:pt idx="30">
                  <c:v>4.9594009999999997</c:v>
                </c:pt>
                <c:pt idx="31">
                  <c:v>4.9601170000000003</c:v>
                </c:pt>
                <c:pt idx="32">
                  <c:v>4.9590490000000003</c:v>
                </c:pt>
                <c:pt idx="33">
                  <c:v>4.9591190000000003</c:v>
                </c:pt>
                <c:pt idx="34">
                  <c:v>4.9600359999999997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43-400E-94D3-15C17E00C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808336"/>
        <c:axId val="292808896"/>
      </c:lineChart>
      <c:lineChart>
        <c:grouping val="standard"/>
        <c:varyColors val="0"/>
        <c:ser>
          <c:idx val="2"/>
          <c:order val="1"/>
          <c:tx>
            <c:v>c axis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1'!$L$41:$L$75</c:f>
                <c:numCache>
                  <c:formatCode>General</c:formatCode>
                  <c:ptCount val="35"/>
                  <c:pt idx="0">
                    <c:v>4.496E-3</c:v>
                  </c:pt>
                  <c:pt idx="1">
                    <c:v>4.7670000000000004E-3</c:v>
                  </c:pt>
                  <c:pt idx="2">
                    <c:v>3.6310000000000001E-3</c:v>
                  </c:pt>
                  <c:pt idx="3">
                    <c:v>3.6570000000000001E-3</c:v>
                  </c:pt>
                  <c:pt idx="4">
                    <c:v>3.362E-3</c:v>
                  </c:pt>
                  <c:pt idx="5">
                    <c:v>3.7309999999999999E-3</c:v>
                  </c:pt>
                  <c:pt idx="6">
                    <c:v>3.643E-3</c:v>
                  </c:pt>
                  <c:pt idx="7">
                    <c:v>3.7580000000000001E-3</c:v>
                  </c:pt>
                  <c:pt idx="8">
                    <c:v>4.2259999999999997E-3</c:v>
                  </c:pt>
                  <c:pt idx="9">
                    <c:v>4.1419999999999998E-3</c:v>
                  </c:pt>
                  <c:pt idx="10">
                    <c:v>3.6029999999999999E-3</c:v>
                  </c:pt>
                  <c:pt idx="11">
                    <c:v>3.7429999999999998E-3</c:v>
                  </c:pt>
                  <c:pt idx="12">
                    <c:v>3.4259999999999998E-3</c:v>
                  </c:pt>
                  <c:pt idx="13">
                    <c:v>3.8059999999999999E-3</c:v>
                  </c:pt>
                  <c:pt idx="14">
                    <c:v>3.7100000000000002E-3</c:v>
                  </c:pt>
                  <c:pt idx="15">
                    <c:v>3.375E-3</c:v>
                  </c:pt>
                  <c:pt idx="16">
                    <c:v>3.4489999999999998E-3</c:v>
                  </c:pt>
                  <c:pt idx="17">
                    <c:v>3.6519999999999999E-3</c:v>
                  </c:pt>
                  <c:pt idx="18">
                    <c:v>3.2950000000000002E-3</c:v>
                  </c:pt>
                  <c:pt idx="19">
                    <c:v>3.4429999999999999E-3</c:v>
                  </c:pt>
                  <c:pt idx="20">
                    <c:v>3.7659999999999998E-3</c:v>
                  </c:pt>
                  <c:pt idx="21">
                    <c:v>3.5590000000000001E-3</c:v>
                  </c:pt>
                  <c:pt idx="22">
                    <c:v>3.6709999999999998E-3</c:v>
                  </c:pt>
                  <c:pt idx="23">
                    <c:v>3.3570000000000002E-3</c:v>
                  </c:pt>
                  <c:pt idx="24">
                    <c:v>3.6020000000000002E-3</c:v>
                  </c:pt>
                  <c:pt idx="25">
                    <c:v>3.094E-3</c:v>
                  </c:pt>
                  <c:pt idx="26">
                    <c:v>3.2390000000000001E-3</c:v>
                  </c:pt>
                  <c:pt idx="27">
                    <c:v>3.241E-3</c:v>
                  </c:pt>
                  <c:pt idx="28">
                    <c:v>3.3400000000000001E-3</c:v>
                  </c:pt>
                  <c:pt idx="29">
                    <c:v>3.0249999999999999E-3</c:v>
                  </c:pt>
                  <c:pt idx="30">
                    <c:v>3.3180000000000002E-3</c:v>
                  </c:pt>
                  <c:pt idx="31">
                    <c:v>2.9559999999999999E-3</c:v>
                  </c:pt>
                  <c:pt idx="32">
                    <c:v>3.2859999999999999E-3</c:v>
                  </c:pt>
                  <c:pt idx="33">
                    <c:v>3.0890000000000002E-3</c:v>
                  </c:pt>
                  <c:pt idx="34">
                    <c:v>3.1489999999999999E-3</c:v>
                  </c:pt>
                </c:numCache>
              </c:numRef>
            </c:plus>
            <c:minus>
              <c:numRef>
                <c:f>'Nankai 1'!$L$41:$L$75</c:f>
                <c:numCache>
                  <c:formatCode>General</c:formatCode>
                  <c:ptCount val="35"/>
                  <c:pt idx="0">
                    <c:v>4.496E-3</c:v>
                  </c:pt>
                  <c:pt idx="1">
                    <c:v>4.7670000000000004E-3</c:v>
                  </c:pt>
                  <c:pt idx="2">
                    <c:v>3.6310000000000001E-3</c:v>
                  </c:pt>
                  <c:pt idx="3">
                    <c:v>3.6570000000000001E-3</c:v>
                  </c:pt>
                  <c:pt idx="4">
                    <c:v>3.362E-3</c:v>
                  </c:pt>
                  <c:pt idx="5">
                    <c:v>3.7309999999999999E-3</c:v>
                  </c:pt>
                  <c:pt idx="6">
                    <c:v>3.643E-3</c:v>
                  </c:pt>
                  <c:pt idx="7">
                    <c:v>3.7580000000000001E-3</c:v>
                  </c:pt>
                  <c:pt idx="8">
                    <c:v>4.2259999999999997E-3</c:v>
                  </c:pt>
                  <c:pt idx="9">
                    <c:v>4.1419999999999998E-3</c:v>
                  </c:pt>
                  <c:pt idx="10">
                    <c:v>3.6029999999999999E-3</c:v>
                  </c:pt>
                  <c:pt idx="11">
                    <c:v>3.7429999999999998E-3</c:v>
                  </c:pt>
                  <c:pt idx="12">
                    <c:v>3.4259999999999998E-3</c:v>
                  </c:pt>
                  <c:pt idx="13">
                    <c:v>3.8059999999999999E-3</c:v>
                  </c:pt>
                  <c:pt idx="14">
                    <c:v>3.7100000000000002E-3</c:v>
                  </c:pt>
                  <c:pt idx="15">
                    <c:v>3.375E-3</c:v>
                  </c:pt>
                  <c:pt idx="16">
                    <c:v>3.4489999999999998E-3</c:v>
                  </c:pt>
                  <c:pt idx="17">
                    <c:v>3.6519999999999999E-3</c:v>
                  </c:pt>
                  <c:pt idx="18">
                    <c:v>3.2950000000000002E-3</c:v>
                  </c:pt>
                  <c:pt idx="19">
                    <c:v>3.4429999999999999E-3</c:v>
                  </c:pt>
                  <c:pt idx="20">
                    <c:v>3.7659999999999998E-3</c:v>
                  </c:pt>
                  <c:pt idx="21">
                    <c:v>3.5590000000000001E-3</c:v>
                  </c:pt>
                  <c:pt idx="22">
                    <c:v>3.6709999999999998E-3</c:v>
                  </c:pt>
                  <c:pt idx="23">
                    <c:v>3.3570000000000002E-3</c:v>
                  </c:pt>
                  <c:pt idx="24">
                    <c:v>3.6020000000000002E-3</c:v>
                  </c:pt>
                  <c:pt idx="25">
                    <c:v>3.094E-3</c:v>
                  </c:pt>
                  <c:pt idx="26">
                    <c:v>3.2390000000000001E-3</c:v>
                  </c:pt>
                  <c:pt idx="27">
                    <c:v>3.241E-3</c:v>
                  </c:pt>
                  <c:pt idx="28">
                    <c:v>3.3400000000000001E-3</c:v>
                  </c:pt>
                  <c:pt idx="29">
                    <c:v>3.0249999999999999E-3</c:v>
                  </c:pt>
                  <c:pt idx="30">
                    <c:v>3.3180000000000002E-3</c:v>
                  </c:pt>
                  <c:pt idx="31">
                    <c:v>2.9559999999999999E-3</c:v>
                  </c:pt>
                  <c:pt idx="32">
                    <c:v>3.2859999999999999E-3</c:v>
                  </c:pt>
                  <c:pt idx="33">
                    <c:v>3.0890000000000002E-3</c:v>
                  </c:pt>
                  <c:pt idx="34">
                    <c:v>3.1489999999999999E-3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cat>
            <c:numRef>
              <c:f>'Nankai 1'!$B$41:$B$75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cat>
          <c:val>
            <c:numRef>
              <c:f>'Nankai 1'!$J$41:$J$75</c:f>
              <c:numCache>
                <c:formatCode>0.0000</c:formatCode>
                <c:ptCount val="35"/>
                <c:pt idx="0">
                  <c:v>16.954077000000002</c:v>
                </c:pt>
                <c:pt idx="1">
                  <c:v>16.946192</c:v>
                </c:pt>
                <c:pt idx="2">
                  <c:v>16.92868</c:v>
                </c:pt>
                <c:pt idx="3">
                  <c:v>16.930053999999998</c:v>
                </c:pt>
                <c:pt idx="4">
                  <c:v>16.933907000000001</c:v>
                </c:pt>
                <c:pt idx="5">
                  <c:v>16.942778000000001</c:v>
                </c:pt>
                <c:pt idx="6">
                  <c:v>16.945868000000001</c:v>
                </c:pt>
                <c:pt idx="7">
                  <c:v>16.955214999999999</c:v>
                </c:pt>
                <c:pt idx="8">
                  <c:v>16.936582999999999</c:v>
                </c:pt>
                <c:pt idx="9">
                  <c:v>16.938057000000001</c:v>
                </c:pt>
                <c:pt idx="10">
                  <c:v>16.939647999999998</c:v>
                </c:pt>
                <c:pt idx="11">
                  <c:v>16.946390000000001</c:v>
                </c:pt>
                <c:pt idx="12">
                  <c:v>16.945765999999999</c:v>
                </c:pt>
                <c:pt idx="13">
                  <c:v>16.944489000000001</c:v>
                </c:pt>
                <c:pt idx="14">
                  <c:v>16.942447999999999</c:v>
                </c:pt>
                <c:pt idx="15">
                  <c:v>16.941893</c:v>
                </c:pt>
                <c:pt idx="16">
                  <c:v>16.938863999999999</c:v>
                </c:pt>
                <c:pt idx="17">
                  <c:v>16.950417999999999</c:v>
                </c:pt>
                <c:pt idx="18">
                  <c:v>16.944576000000001</c:v>
                </c:pt>
                <c:pt idx="19">
                  <c:v>16.943327</c:v>
                </c:pt>
                <c:pt idx="20">
                  <c:v>16.946424</c:v>
                </c:pt>
                <c:pt idx="21">
                  <c:v>16.941063</c:v>
                </c:pt>
                <c:pt idx="22">
                  <c:v>16.953223999999999</c:v>
                </c:pt>
                <c:pt idx="23">
                  <c:v>16.953634000000001</c:v>
                </c:pt>
                <c:pt idx="24">
                  <c:v>16.948070999999999</c:v>
                </c:pt>
                <c:pt idx="25">
                  <c:v>16.945858000000001</c:v>
                </c:pt>
                <c:pt idx="26">
                  <c:v>16.943906999999999</c:v>
                </c:pt>
                <c:pt idx="27">
                  <c:v>16.951720999999999</c:v>
                </c:pt>
                <c:pt idx="28">
                  <c:v>16.946141999999998</c:v>
                </c:pt>
                <c:pt idx="29">
                  <c:v>16.948485999999999</c:v>
                </c:pt>
                <c:pt idx="30">
                  <c:v>16.948713000000001</c:v>
                </c:pt>
                <c:pt idx="31">
                  <c:v>16.951015000000002</c:v>
                </c:pt>
                <c:pt idx="32">
                  <c:v>16.952085</c:v>
                </c:pt>
                <c:pt idx="33">
                  <c:v>16.948243999999999</c:v>
                </c:pt>
                <c:pt idx="34">
                  <c:v>16.947921999999998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43-400E-94D3-15C17E00C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810016"/>
        <c:axId val="292809456"/>
      </c:lineChart>
      <c:catAx>
        <c:axId val="292808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baseline="0">
                    <a:effectLst/>
                  </a:rPr>
                  <a:t>Temp. °C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2808896"/>
        <c:crossesAt val="0"/>
        <c:auto val="1"/>
        <c:lblAlgn val="ctr"/>
        <c:lblOffset val="100"/>
        <c:tickMarkSkip val="1"/>
        <c:noMultiLvlLbl val="0"/>
      </c:catAx>
      <c:valAx>
        <c:axId val="292808896"/>
        <c:scaling>
          <c:orientation val="minMax"/>
          <c:max val="4.9619999999999997"/>
          <c:min val="4.9490000000000007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a axis</a:t>
                </a:r>
                <a:r>
                  <a:rPr lang="en-US"/>
                  <a:t> (</a:t>
                </a: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Å)</a:t>
                </a:r>
                <a:endParaRPr lang="en-US"/>
              </a:p>
            </c:rich>
          </c:tx>
          <c:overlay val="0"/>
        </c:title>
        <c:numFmt formatCode="0.000" sourceLinked="0"/>
        <c:majorTickMark val="out"/>
        <c:minorTickMark val="none"/>
        <c:tickLblPos val="nextTo"/>
        <c:crossAx val="292808336"/>
        <c:crossesAt val="1"/>
        <c:crossBetween val="midCat"/>
        <c:majorUnit val="2.0000000000000005E-3"/>
      </c:valAx>
      <c:valAx>
        <c:axId val="292809456"/>
        <c:scaling>
          <c:orientation val="minMax"/>
          <c:max val="17.079999999999998"/>
          <c:min val="16.89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c axis (</a:t>
                </a:r>
                <a:r>
                  <a:rPr lang="en-GB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Å)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2810016"/>
        <c:crosses val="max"/>
        <c:crossBetween val="between"/>
      </c:valAx>
      <c:catAx>
        <c:axId val="292810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8094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2694992967490213"/>
          <c:y val="0.72602361516556624"/>
          <c:w val="0.11622671151829238"/>
          <c:h val="0.128452590202996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I and II a axis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605756271350819E-2"/>
          <c:y val="5.6368615383070739E-2"/>
          <c:w val="0.83410870516185476"/>
          <c:h val="0.82765150849608893"/>
        </c:manualLayout>
      </c:layout>
      <c:lineChart>
        <c:grouping val="standard"/>
        <c:varyColors val="0"/>
        <c:ser>
          <c:idx val="0"/>
          <c:order val="0"/>
          <c:tx>
            <c:v>Calcite I</c:v>
          </c:tx>
          <c:marker>
            <c:symbol val="circle"/>
            <c:size val="2"/>
          </c:marker>
          <c:errBars>
            <c:errDir val="y"/>
            <c:errBarType val="both"/>
            <c:errValType val="cust"/>
            <c:noEndCap val="0"/>
            <c:plus>
              <c:numRef>
                <c:f>'Nankai 1'!$H$3:$H$37</c:f>
                <c:numCache>
                  <c:formatCode>General</c:formatCode>
                  <c:ptCount val="35"/>
                  <c:pt idx="0">
                    <c:v>1.46E-4</c:v>
                  </c:pt>
                  <c:pt idx="1">
                    <c:v>1.4999999999999999E-4</c:v>
                  </c:pt>
                  <c:pt idx="2">
                    <c:v>1.36E-4</c:v>
                  </c:pt>
                  <c:pt idx="3">
                    <c:v>1.3100000000000001E-4</c:v>
                  </c:pt>
                  <c:pt idx="4">
                    <c:v>1.15E-4</c:v>
                  </c:pt>
                  <c:pt idx="5">
                    <c:v>1.07E-4</c:v>
                  </c:pt>
                  <c:pt idx="6">
                    <c:v>9.1000000000000003E-5</c:v>
                  </c:pt>
                  <c:pt idx="7">
                    <c:v>8.3999999999999995E-5</c:v>
                  </c:pt>
                  <c:pt idx="8">
                    <c:v>7.7999999999999999E-5</c:v>
                  </c:pt>
                  <c:pt idx="9">
                    <c:v>8.2999999999999998E-5</c:v>
                  </c:pt>
                  <c:pt idx="10">
                    <c:v>7.2999999999999999E-5</c:v>
                  </c:pt>
                  <c:pt idx="11">
                    <c:v>7.4999999999999993E-5</c:v>
                  </c:pt>
                  <c:pt idx="12">
                    <c:v>6.6000000000000005E-5</c:v>
                  </c:pt>
                  <c:pt idx="13">
                    <c:v>6.6000000000000005E-5</c:v>
                  </c:pt>
                  <c:pt idx="14">
                    <c:v>6.6000000000000005E-5</c:v>
                  </c:pt>
                  <c:pt idx="15">
                    <c:v>6.3E-5</c:v>
                  </c:pt>
                  <c:pt idx="16">
                    <c:v>6.3999999999999997E-5</c:v>
                  </c:pt>
                  <c:pt idx="17">
                    <c:v>6.2000000000000003E-5</c:v>
                  </c:pt>
                  <c:pt idx="18">
                    <c:v>6.0000000000000002E-5</c:v>
                  </c:pt>
                  <c:pt idx="19">
                    <c:v>6.3E-5</c:v>
                  </c:pt>
                  <c:pt idx="20">
                    <c:v>6.3999999999999997E-5</c:v>
                  </c:pt>
                  <c:pt idx="21">
                    <c:v>6.2000000000000003E-5</c:v>
                  </c:pt>
                  <c:pt idx="22">
                    <c:v>6.3E-5</c:v>
                  </c:pt>
                  <c:pt idx="23">
                    <c:v>5.8E-5</c:v>
                  </c:pt>
                  <c:pt idx="24">
                    <c:v>6.3999999999999997E-5</c:v>
                  </c:pt>
                  <c:pt idx="25">
                    <c:v>5.5999999999999999E-5</c:v>
                  </c:pt>
                  <c:pt idx="26">
                    <c:v>5.7000000000000003E-5</c:v>
                  </c:pt>
                  <c:pt idx="27">
                    <c:v>6.0000000000000002E-5</c:v>
                  </c:pt>
                  <c:pt idx="28">
                    <c:v>6.3E-5</c:v>
                  </c:pt>
                  <c:pt idx="29">
                    <c:v>5.7000000000000003E-5</c:v>
                  </c:pt>
                  <c:pt idx="30">
                    <c:v>6.3E-5</c:v>
                  </c:pt>
                  <c:pt idx="31">
                    <c:v>5.7000000000000003E-5</c:v>
                  </c:pt>
                  <c:pt idx="32">
                    <c:v>6.0000000000000002E-5</c:v>
                  </c:pt>
                  <c:pt idx="33">
                    <c:v>6.0000000000000002E-5</c:v>
                  </c:pt>
                  <c:pt idx="34">
                    <c:v>5.8E-5</c:v>
                  </c:pt>
                </c:numCache>
              </c:numRef>
            </c:plus>
            <c:minus>
              <c:numRef>
                <c:f>'Nankai 1'!$H$3:$H$36</c:f>
                <c:numCache>
                  <c:formatCode>General</c:formatCode>
                  <c:ptCount val="34"/>
                  <c:pt idx="0">
                    <c:v>1.46E-4</c:v>
                  </c:pt>
                  <c:pt idx="1">
                    <c:v>1.4999999999999999E-4</c:v>
                  </c:pt>
                  <c:pt idx="2">
                    <c:v>1.36E-4</c:v>
                  </c:pt>
                  <c:pt idx="3">
                    <c:v>1.3100000000000001E-4</c:v>
                  </c:pt>
                  <c:pt idx="4">
                    <c:v>1.15E-4</c:v>
                  </c:pt>
                  <c:pt idx="5">
                    <c:v>1.07E-4</c:v>
                  </c:pt>
                  <c:pt idx="6">
                    <c:v>9.1000000000000003E-5</c:v>
                  </c:pt>
                  <c:pt idx="7">
                    <c:v>8.3999999999999995E-5</c:v>
                  </c:pt>
                  <c:pt idx="8">
                    <c:v>7.7999999999999999E-5</c:v>
                  </c:pt>
                  <c:pt idx="9">
                    <c:v>8.2999999999999998E-5</c:v>
                  </c:pt>
                  <c:pt idx="10">
                    <c:v>7.2999999999999999E-5</c:v>
                  </c:pt>
                  <c:pt idx="11">
                    <c:v>7.4999999999999993E-5</c:v>
                  </c:pt>
                  <c:pt idx="12">
                    <c:v>6.6000000000000005E-5</c:v>
                  </c:pt>
                  <c:pt idx="13">
                    <c:v>6.6000000000000005E-5</c:v>
                  </c:pt>
                  <c:pt idx="14">
                    <c:v>6.6000000000000005E-5</c:v>
                  </c:pt>
                  <c:pt idx="15">
                    <c:v>6.3E-5</c:v>
                  </c:pt>
                  <c:pt idx="16">
                    <c:v>6.3999999999999997E-5</c:v>
                  </c:pt>
                  <c:pt idx="17">
                    <c:v>6.2000000000000003E-5</c:v>
                  </c:pt>
                  <c:pt idx="18">
                    <c:v>6.0000000000000002E-5</c:v>
                  </c:pt>
                  <c:pt idx="19">
                    <c:v>6.3E-5</c:v>
                  </c:pt>
                  <c:pt idx="20">
                    <c:v>6.3999999999999997E-5</c:v>
                  </c:pt>
                  <c:pt idx="21">
                    <c:v>6.2000000000000003E-5</c:v>
                  </c:pt>
                  <c:pt idx="22">
                    <c:v>6.3E-5</c:v>
                  </c:pt>
                  <c:pt idx="23">
                    <c:v>5.8E-5</c:v>
                  </c:pt>
                  <c:pt idx="24">
                    <c:v>6.3999999999999997E-5</c:v>
                  </c:pt>
                  <c:pt idx="25">
                    <c:v>5.5999999999999999E-5</c:v>
                  </c:pt>
                  <c:pt idx="26">
                    <c:v>5.7000000000000003E-5</c:v>
                  </c:pt>
                  <c:pt idx="27">
                    <c:v>6.0000000000000002E-5</c:v>
                  </c:pt>
                  <c:pt idx="28">
                    <c:v>6.3E-5</c:v>
                  </c:pt>
                  <c:pt idx="29">
                    <c:v>5.7000000000000003E-5</c:v>
                  </c:pt>
                  <c:pt idx="30">
                    <c:v>6.3E-5</c:v>
                  </c:pt>
                  <c:pt idx="31">
                    <c:v>5.7000000000000003E-5</c:v>
                  </c:pt>
                  <c:pt idx="32">
                    <c:v>6.0000000000000002E-5</c:v>
                  </c:pt>
                  <c:pt idx="33">
                    <c:v>6.0000000000000002E-5</c:v>
                  </c:pt>
                </c:numCache>
              </c:numRef>
            </c:minus>
          </c:errBars>
          <c:cat>
            <c:numRef>
              <c:f>'Nankai 1'!$B$3:$B$37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cat>
          <c:val>
            <c:numRef>
              <c:f>'Nankai 1'!$F$3:$F$37</c:f>
              <c:numCache>
                <c:formatCode>0.0000</c:formatCode>
                <c:ptCount val="35"/>
                <c:pt idx="0">
                  <c:v>4.9854839999999996</c:v>
                </c:pt>
                <c:pt idx="1">
                  <c:v>4.9856259999999999</c:v>
                </c:pt>
                <c:pt idx="2">
                  <c:v>4.985919</c:v>
                </c:pt>
                <c:pt idx="3">
                  <c:v>4.9858909999999996</c:v>
                </c:pt>
                <c:pt idx="4">
                  <c:v>4.9861380000000004</c:v>
                </c:pt>
                <c:pt idx="5">
                  <c:v>4.9863720000000002</c:v>
                </c:pt>
                <c:pt idx="6">
                  <c:v>4.9872040000000002</c:v>
                </c:pt>
                <c:pt idx="7">
                  <c:v>4.9878280000000004</c:v>
                </c:pt>
                <c:pt idx="8">
                  <c:v>4.9882590000000002</c:v>
                </c:pt>
                <c:pt idx="9">
                  <c:v>4.9877269999999996</c:v>
                </c:pt>
                <c:pt idx="10">
                  <c:v>4.9876209999999999</c:v>
                </c:pt>
                <c:pt idx="11">
                  <c:v>4.9880339999999999</c:v>
                </c:pt>
                <c:pt idx="12">
                  <c:v>4.9877799999999999</c:v>
                </c:pt>
                <c:pt idx="13">
                  <c:v>4.9877390000000004</c:v>
                </c:pt>
                <c:pt idx="14">
                  <c:v>4.9875569999999998</c:v>
                </c:pt>
                <c:pt idx="15">
                  <c:v>4.9875369999999997</c:v>
                </c:pt>
                <c:pt idx="16">
                  <c:v>4.9876560000000003</c:v>
                </c:pt>
                <c:pt idx="17">
                  <c:v>4.9877089999999997</c:v>
                </c:pt>
                <c:pt idx="18">
                  <c:v>4.9877510000000003</c:v>
                </c:pt>
                <c:pt idx="19">
                  <c:v>4.9875610000000004</c:v>
                </c:pt>
                <c:pt idx="20">
                  <c:v>4.9879129999999998</c:v>
                </c:pt>
                <c:pt idx="21">
                  <c:v>4.9874130000000001</c:v>
                </c:pt>
                <c:pt idx="22">
                  <c:v>4.9875949999999998</c:v>
                </c:pt>
                <c:pt idx="23">
                  <c:v>4.9874000000000001</c:v>
                </c:pt>
                <c:pt idx="24">
                  <c:v>4.98759</c:v>
                </c:pt>
                <c:pt idx="25">
                  <c:v>4.9876399999999999</c:v>
                </c:pt>
                <c:pt idx="26">
                  <c:v>4.9877159999999998</c:v>
                </c:pt>
                <c:pt idx="27">
                  <c:v>4.9875939999999996</c:v>
                </c:pt>
                <c:pt idx="28">
                  <c:v>4.9875499999999997</c:v>
                </c:pt>
                <c:pt idx="29">
                  <c:v>4.9875389999999999</c:v>
                </c:pt>
                <c:pt idx="30">
                  <c:v>4.9876240000000003</c:v>
                </c:pt>
                <c:pt idx="31">
                  <c:v>4.9875959999999999</c:v>
                </c:pt>
                <c:pt idx="32">
                  <c:v>4.9873440000000002</c:v>
                </c:pt>
                <c:pt idx="33">
                  <c:v>4.987133</c:v>
                </c:pt>
                <c:pt idx="34">
                  <c:v>4.9874210000000003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7-4277-B995-01A5C81B8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412624"/>
        <c:axId val="350413184"/>
      </c:lineChart>
      <c:lineChart>
        <c:grouping val="standard"/>
        <c:varyColors val="0"/>
        <c:ser>
          <c:idx val="1"/>
          <c:order val="1"/>
          <c:tx>
            <c:v>Calcite II</c:v>
          </c:tx>
          <c:errBars>
            <c:errDir val="y"/>
            <c:errBarType val="both"/>
            <c:errValType val="cust"/>
            <c:noEndCap val="0"/>
            <c:plus>
              <c:numRef>
                <c:f>'Nankai 1'!$H$41:$H$75</c:f>
                <c:numCache>
                  <c:formatCode>General</c:formatCode>
                  <c:ptCount val="35"/>
                  <c:pt idx="0">
                    <c:v>3.1700000000000001E-4</c:v>
                  </c:pt>
                  <c:pt idx="1">
                    <c:v>3.5E-4</c:v>
                  </c:pt>
                  <c:pt idx="2">
                    <c:v>2.8600000000000001E-4</c:v>
                  </c:pt>
                  <c:pt idx="3">
                    <c:v>2.8800000000000001E-4</c:v>
                  </c:pt>
                  <c:pt idx="4">
                    <c:v>2.6400000000000002E-4</c:v>
                  </c:pt>
                  <c:pt idx="5">
                    <c:v>2.9300000000000002E-4</c:v>
                  </c:pt>
                  <c:pt idx="6">
                    <c:v>2.8800000000000001E-4</c:v>
                  </c:pt>
                  <c:pt idx="7">
                    <c:v>2.9E-4</c:v>
                  </c:pt>
                  <c:pt idx="8">
                    <c:v>3.3599999999999998E-4</c:v>
                  </c:pt>
                  <c:pt idx="9">
                    <c:v>3.28E-4</c:v>
                  </c:pt>
                  <c:pt idx="10">
                    <c:v>2.8400000000000002E-4</c:v>
                  </c:pt>
                  <c:pt idx="11">
                    <c:v>2.9599999999999998E-4</c:v>
                  </c:pt>
                  <c:pt idx="12">
                    <c:v>2.6400000000000002E-4</c:v>
                  </c:pt>
                  <c:pt idx="13">
                    <c:v>2.9599999999999998E-4</c:v>
                  </c:pt>
                  <c:pt idx="14">
                    <c:v>2.9300000000000002E-4</c:v>
                  </c:pt>
                  <c:pt idx="15">
                    <c:v>2.6400000000000002E-4</c:v>
                  </c:pt>
                  <c:pt idx="16">
                    <c:v>2.72E-4</c:v>
                  </c:pt>
                  <c:pt idx="17">
                    <c:v>2.7900000000000001E-4</c:v>
                  </c:pt>
                  <c:pt idx="18">
                    <c:v>2.5700000000000001E-4</c:v>
                  </c:pt>
                  <c:pt idx="19">
                    <c:v>2.7099999999999997E-4</c:v>
                  </c:pt>
                  <c:pt idx="20">
                    <c:v>2.92E-4</c:v>
                  </c:pt>
                  <c:pt idx="21">
                    <c:v>2.7999999999999998E-4</c:v>
                  </c:pt>
                  <c:pt idx="22">
                    <c:v>2.7999999999999998E-4</c:v>
                  </c:pt>
                  <c:pt idx="23">
                    <c:v>2.5500000000000002E-4</c:v>
                  </c:pt>
                  <c:pt idx="24">
                    <c:v>2.7999999999999998E-4</c:v>
                  </c:pt>
                  <c:pt idx="25">
                    <c:v>2.4399999999999999E-4</c:v>
                  </c:pt>
                  <c:pt idx="26">
                    <c:v>2.5500000000000002E-4</c:v>
                  </c:pt>
                  <c:pt idx="27">
                    <c:v>2.5000000000000001E-4</c:v>
                  </c:pt>
                  <c:pt idx="28">
                    <c:v>2.61E-4</c:v>
                  </c:pt>
                  <c:pt idx="29">
                    <c:v>2.3499999999999999E-4</c:v>
                  </c:pt>
                  <c:pt idx="30">
                    <c:v>2.5599999999999999E-4</c:v>
                  </c:pt>
                  <c:pt idx="31">
                    <c:v>2.2699999999999999E-4</c:v>
                  </c:pt>
                  <c:pt idx="32">
                    <c:v>2.5000000000000001E-4</c:v>
                  </c:pt>
                  <c:pt idx="33">
                    <c:v>2.3800000000000001E-4</c:v>
                  </c:pt>
                  <c:pt idx="34">
                    <c:v>2.4499999999999999E-4</c:v>
                  </c:pt>
                </c:numCache>
              </c:numRef>
            </c:plus>
            <c:minus>
              <c:numRef>
                <c:f>'Nankai 1'!$H$41:$H$74</c:f>
                <c:numCache>
                  <c:formatCode>General</c:formatCode>
                  <c:ptCount val="34"/>
                  <c:pt idx="0">
                    <c:v>3.1700000000000001E-4</c:v>
                  </c:pt>
                  <c:pt idx="1">
                    <c:v>3.5E-4</c:v>
                  </c:pt>
                  <c:pt idx="2">
                    <c:v>2.8600000000000001E-4</c:v>
                  </c:pt>
                  <c:pt idx="3">
                    <c:v>2.8800000000000001E-4</c:v>
                  </c:pt>
                  <c:pt idx="4">
                    <c:v>2.6400000000000002E-4</c:v>
                  </c:pt>
                  <c:pt idx="5">
                    <c:v>2.9300000000000002E-4</c:v>
                  </c:pt>
                  <c:pt idx="6">
                    <c:v>2.8800000000000001E-4</c:v>
                  </c:pt>
                  <c:pt idx="7">
                    <c:v>2.9E-4</c:v>
                  </c:pt>
                  <c:pt idx="8">
                    <c:v>3.3599999999999998E-4</c:v>
                  </c:pt>
                  <c:pt idx="9">
                    <c:v>3.28E-4</c:v>
                  </c:pt>
                  <c:pt idx="10">
                    <c:v>2.8400000000000002E-4</c:v>
                  </c:pt>
                  <c:pt idx="11">
                    <c:v>2.9599999999999998E-4</c:v>
                  </c:pt>
                  <c:pt idx="12">
                    <c:v>2.6400000000000002E-4</c:v>
                  </c:pt>
                  <c:pt idx="13">
                    <c:v>2.9599999999999998E-4</c:v>
                  </c:pt>
                  <c:pt idx="14">
                    <c:v>2.9300000000000002E-4</c:v>
                  </c:pt>
                  <c:pt idx="15">
                    <c:v>2.6400000000000002E-4</c:v>
                  </c:pt>
                  <c:pt idx="16">
                    <c:v>2.72E-4</c:v>
                  </c:pt>
                  <c:pt idx="17">
                    <c:v>2.7900000000000001E-4</c:v>
                  </c:pt>
                  <c:pt idx="18">
                    <c:v>2.5700000000000001E-4</c:v>
                  </c:pt>
                  <c:pt idx="19">
                    <c:v>2.7099999999999997E-4</c:v>
                  </c:pt>
                  <c:pt idx="20">
                    <c:v>2.92E-4</c:v>
                  </c:pt>
                  <c:pt idx="21">
                    <c:v>2.7999999999999998E-4</c:v>
                  </c:pt>
                  <c:pt idx="22">
                    <c:v>2.7999999999999998E-4</c:v>
                  </c:pt>
                  <c:pt idx="23">
                    <c:v>2.5500000000000002E-4</c:v>
                  </c:pt>
                  <c:pt idx="24">
                    <c:v>2.7999999999999998E-4</c:v>
                  </c:pt>
                  <c:pt idx="25">
                    <c:v>2.4399999999999999E-4</c:v>
                  </c:pt>
                  <c:pt idx="26">
                    <c:v>2.5500000000000002E-4</c:v>
                  </c:pt>
                  <c:pt idx="27">
                    <c:v>2.5000000000000001E-4</c:v>
                  </c:pt>
                  <c:pt idx="28">
                    <c:v>2.61E-4</c:v>
                  </c:pt>
                  <c:pt idx="29">
                    <c:v>2.3499999999999999E-4</c:v>
                  </c:pt>
                  <c:pt idx="30">
                    <c:v>2.5599999999999999E-4</c:v>
                  </c:pt>
                  <c:pt idx="31">
                    <c:v>2.2699999999999999E-4</c:v>
                  </c:pt>
                  <c:pt idx="32">
                    <c:v>2.5000000000000001E-4</c:v>
                  </c:pt>
                  <c:pt idx="33">
                    <c:v>2.3800000000000001E-4</c:v>
                  </c:pt>
                </c:numCache>
              </c:numRef>
            </c:minus>
          </c:errBars>
          <c:cat>
            <c:numRef>
              <c:f>'Nankai 1'!$B$41:$B$75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cat>
          <c:val>
            <c:numRef>
              <c:f>'Nankai 1'!$F$41:$F$75</c:f>
              <c:numCache>
                <c:formatCode>0.0000</c:formatCode>
                <c:ptCount val="35"/>
                <c:pt idx="0">
                  <c:v>4.9553310000000002</c:v>
                </c:pt>
                <c:pt idx="1">
                  <c:v>4.9572529999999997</c:v>
                </c:pt>
                <c:pt idx="2">
                  <c:v>4.9602209999999998</c:v>
                </c:pt>
                <c:pt idx="3">
                  <c:v>4.9594040000000001</c:v>
                </c:pt>
                <c:pt idx="4">
                  <c:v>4.9595120000000001</c:v>
                </c:pt>
                <c:pt idx="5">
                  <c:v>4.959168</c:v>
                </c:pt>
                <c:pt idx="6">
                  <c:v>4.9602539999999999</c:v>
                </c:pt>
                <c:pt idx="7">
                  <c:v>4.9566100000000004</c:v>
                </c:pt>
                <c:pt idx="8">
                  <c:v>4.9603549999999998</c:v>
                </c:pt>
                <c:pt idx="9">
                  <c:v>4.9599270000000004</c:v>
                </c:pt>
                <c:pt idx="10">
                  <c:v>4.9588039999999998</c:v>
                </c:pt>
                <c:pt idx="11">
                  <c:v>4.9586430000000004</c:v>
                </c:pt>
                <c:pt idx="12">
                  <c:v>4.9585629999999998</c:v>
                </c:pt>
                <c:pt idx="13">
                  <c:v>4.9591839999999996</c:v>
                </c:pt>
                <c:pt idx="14">
                  <c:v>4.95953</c:v>
                </c:pt>
                <c:pt idx="15">
                  <c:v>4.9592229999999997</c:v>
                </c:pt>
                <c:pt idx="16">
                  <c:v>4.9597319999999998</c:v>
                </c:pt>
                <c:pt idx="17">
                  <c:v>4.9589489999999996</c:v>
                </c:pt>
                <c:pt idx="18">
                  <c:v>4.959206</c:v>
                </c:pt>
                <c:pt idx="19">
                  <c:v>4.9600900000000001</c:v>
                </c:pt>
                <c:pt idx="20">
                  <c:v>4.9602740000000001</c:v>
                </c:pt>
                <c:pt idx="21">
                  <c:v>4.9592790000000004</c:v>
                </c:pt>
                <c:pt idx="22">
                  <c:v>4.9586620000000003</c:v>
                </c:pt>
                <c:pt idx="23">
                  <c:v>4.9590350000000001</c:v>
                </c:pt>
                <c:pt idx="24">
                  <c:v>4.9596780000000003</c:v>
                </c:pt>
                <c:pt idx="25">
                  <c:v>4.9601490000000004</c:v>
                </c:pt>
                <c:pt idx="26">
                  <c:v>4.9603739999999998</c:v>
                </c:pt>
                <c:pt idx="27">
                  <c:v>4.9592159999999996</c:v>
                </c:pt>
                <c:pt idx="28">
                  <c:v>4.960261</c:v>
                </c:pt>
                <c:pt idx="29">
                  <c:v>4.9599320000000002</c:v>
                </c:pt>
                <c:pt idx="30">
                  <c:v>4.9594009999999997</c:v>
                </c:pt>
                <c:pt idx="31">
                  <c:v>4.9601170000000003</c:v>
                </c:pt>
                <c:pt idx="32">
                  <c:v>4.9590490000000003</c:v>
                </c:pt>
                <c:pt idx="33">
                  <c:v>4.9591190000000003</c:v>
                </c:pt>
                <c:pt idx="34">
                  <c:v>4.9600359999999997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7-4277-B995-01A5C81B8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414304"/>
        <c:axId val="350413744"/>
      </c:lineChart>
      <c:catAx>
        <c:axId val="35041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baseline="0">
                    <a:effectLst/>
                  </a:rPr>
                  <a:t>Temp. °C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0413184"/>
        <c:crossesAt val="0"/>
        <c:auto val="1"/>
        <c:lblAlgn val="ctr"/>
        <c:lblOffset val="100"/>
        <c:noMultiLvlLbl val="0"/>
      </c:catAx>
      <c:valAx>
        <c:axId val="350413184"/>
        <c:scaling>
          <c:orientation val="minMax"/>
          <c:max val="4.9882000000000009"/>
          <c:min val="4.9822000000000006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 axis</a:t>
                </a:r>
              </a:p>
            </c:rich>
          </c:tx>
          <c:overlay val="0"/>
        </c:title>
        <c:numFmt formatCode="0.0000" sourceLinked="0"/>
        <c:majorTickMark val="out"/>
        <c:minorTickMark val="none"/>
        <c:tickLblPos val="nextTo"/>
        <c:crossAx val="350412624"/>
        <c:crossesAt val="-6"/>
        <c:crossBetween val="between"/>
        <c:majorUnit val="5.0000000000000012E-4"/>
      </c:valAx>
      <c:valAx>
        <c:axId val="350413744"/>
        <c:scaling>
          <c:orientation val="minMax"/>
          <c:max val="4.9610000000000003"/>
          <c:min val="4.9550000000000001"/>
        </c:scaling>
        <c:delete val="0"/>
        <c:axPos val="r"/>
        <c:numFmt formatCode="0.0000" sourceLinked="1"/>
        <c:majorTickMark val="out"/>
        <c:minorTickMark val="none"/>
        <c:tickLblPos val="nextTo"/>
        <c:crossAx val="350414304"/>
        <c:crosses val="max"/>
        <c:crossBetween val="between"/>
      </c:valAx>
      <c:catAx>
        <c:axId val="350414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04137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42854574138114021"/>
          <c:y val="0.70437342128536129"/>
          <c:w val="0.12701325728810378"/>
          <c:h val="0.128452590202996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II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trendline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'Nankai 1'!$I$41:$I$75</c:f>
                <c:numCache>
                  <c:formatCode>General</c:formatCode>
                  <c:ptCount val="35"/>
                  <c:pt idx="0">
                    <c:v>6.3971508664103366E-3</c:v>
                  </c:pt>
                  <c:pt idx="1">
                    <c:v>7.0603618576659298E-3</c:v>
                  </c:pt>
                  <c:pt idx="2">
                    <c:v>5.7658721254557014E-3</c:v>
                  </c:pt>
                  <c:pt idx="3">
                    <c:v>5.8071494074691237E-3</c:v>
                  </c:pt>
                  <c:pt idx="4">
                    <c:v>5.3231043699460759E-3</c:v>
                  </c:pt>
                  <c:pt idx="5">
                    <c:v>5.9082491256597881E-3</c:v>
                  </c:pt>
                  <c:pt idx="6">
                    <c:v>5.8061542816154176E-3</c:v>
                  </c:pt>
                  <c:pt idx="7">
                    <c:v>5.8507730081648543E-3</c:v>
                  </c:pt>
                  <c:pt idx="8">
                    <c:v>6.7737087365722813E-3</c:v>
                  </c:pt>
                  <c:pt idx="9">
                    <c:v>6.6130005542420272E-3</c:v>
                  </c:pt>
                  <c:pt idx="10">
                    <c:v>5.727187442778542E-3</c:v>
                  </c:pt>
                  <c:pt idx="11">
                    <c:v>5.9693750891120804E-3</c:v>
                  </c:pt>
                  <c:pt idx="12">
                    <c:v>5.324123138094646E-3</c:v>
                  </c:pt>
                  <c:pt idx="13">
                    <c:v>5.9687238868329955E-3</c:v>
                  </c:pt>
                  <c:pt idx="14">
                    <c:v>5.9078178779037533E-3</c:v>
                  </c:pt>
                  <c:pt idx="15">
                    <c:v>5.3234145752268057E-3</c:v>
                  </c:pt>
                  <c:pt idx="16">
                    <c:v>5.4841672896842001E-3</c:v>
                  </c:pt>
                  <c:pt idx="17">
                    <c:v>5.6261921628958074E-3</c:v>
                  </c:pt>
                  <c:pt idx="18">
                    <c:v>5.1822811958204601E-3</c:v>
                  </c:pt>
                  <c:pt idx="19">
                    <c:v>5.463610539324891E-3</c:v>
                  </c:pt>
                  <c:pt idx="20">
                    <c:v>5.8867715775378533E-3</c:v>
                  </c:pt>
                  <c:pt idx="21">
                    <c:v>5.6459820066586284E-3</c:v>
                  </c:pt>
                  <c:pt idx="22">
                    <c:v>5.6466845290120589E-3</c:v>
                  </c:pt>
                  <c:pt idx="23">
                    <c:v>5.1421294667208439E-3</c:v>
                  </c:pt>
                  <c:pt idx="24">
                    <c:v>5.6455277943447124E-3</c:v>
                  </c:pt>
                  <c:pt idx="25">
                    <c:v>4.9192070641426288E-3</c:v>
                  </c:pt>
                  <c:pt idx="26">
                    <c:v>5.140741403773184E-3</c:v>
                  </c:pt>
                  <c:pt idx="27">
                    <c:v>5.0411194027443051E-3</c:v>
                  </c:pt>
                  <c:pt idx="28">
                    <c:v>5.2618198921387405E-3</c:v>
                  </c:pt>
                  <c:pt idx="29">
                    <c:v>4.737968181821847E-3</c:v>
                  </c:pt>
                  <c:pt idx="30">
                    <c:v>5.161913706917428E-3</c:v>
                  </c:pt>
                  <c:pt idx="31">
                    <c:v>4.5765049493792179E-3</c:v>
                  </c:pt>
                  <c:pt idx="32">
                    <c:v>5.0412891665317277E-3</c:v>
                  </c:pt>
                  <c:pt idx="33">
                    <c:v>4.799239542346131E-3</c:v>
                  </c:pt>
                  <c:pt idx="34">
                    <c:v>4.9394802779657247E-3</c:v>
                  </c:pt>
                </c:numCache>
              </c:numRef>
            </c:plus>
            <c:minus>
              <c:numRef>
                <c:f>'Nankai 1'!$I$41:$I$75</c:f>
                <c:numCache>
                  <c:formatCode>General</c:formatCode>
                  <c:ptCount val="35"/>
                  <c:pt idx="0">
                    <c:v>6.3971508664103366E-3</c:v>
                  </c:pt>
                  <c:pt idx="1">
                    <c:v>7.0603618576659298E-3</c:v>
                  </c:pt>
                  <c:pt idx="2">
                    <c:v>5.7658721254557014E-3</c:v>
                  </c:pt>
                  <c:pt idx="3">
                    <c:v>5.8071494074691237E-3</c:v>
                  </c:pt>
                  <c:pt idx="4">
                    <c:v>5.3231043699460759E-3</c:v>
                  </c:pt>
                  <c:pt idx="5">
                    <c:v>5.9082491256597881E-3</c:v>
                  </c:pt>
                  <c:pt idx="6">
                    <c:v>5.8061542816154176E-3</c:v>
                  </c:pt>
                  <c:pt idx="7">
                    <c:v>5.8507730081648543E-3</c:v>
                  </c:pt>
                  <c:pt idx="8">
                    <c:v>6.7737087365722813E-3</c:v>
                  </c:pt>
                  <c:pt idx="9">
                    <c:v>6.6130005542420272E-3</c:v>
                  </c:pt>
                  <c:pt idx="10">
                    <c:v>5.727187442778542E-3</c:v>
                  </c:pt>
                  <c:pt idx="11">
                    <c:v>5.9693750891120804E-3</c:v>
                  </c:pt>
                  <c:pt idx="12">
                    <c:v>5.324123138094646E-3</c:v>
                  </c:pt>
                  <c:pt idx="13">
                    <c:v>5.9687238868329955E-3</c:v>
                  </c:pt>
                  <c:pt idx="14">
                    <c:v>5.9078178779037533E-3</c:v>
                  </c:pt>
                  <c:pt idx="15">
                    <c:v>5.3234145752268057E-3</c:v>
                  </c:pt>
                  <c:pt idx="16">
                    <c:v>5.4841672896842001E-3</c:v>
                  </c:pt>
                  <c:pt idx="17">
                    <c:v>5.6261921628958074E-3</c:v>
                  </c:pt>
                  <c:pt idx="18">
                    <c:v>5.1822811958204601E-3</c:v>
                  </c:pt>
                  <c:pt idx="19">
                    <c:v>5.463610539324891E-3</c:v>
                  </c:pt>
                  <c:pt idx="20">
                    <c:v>5.8867715775378533E-3</c:v>
                  </c:pt>
                  <c:pt idx="21">
                    <c:v>5.6459820066586284E-3</c:v>
                  </c:pt>
                  <c:pt idx="22">
                    <c:v>5.6466845290120589E-3</c:v>
                  </c:pt>
                  <c:pt idx="23">
                    <c:v>5.1421294667208439E-3</c:v>
                  </c:pt>
                  <c:pt idx="24">
                    <c:v>5.6455277943447124E-3</c:v>
                  </c:pt>
                  <c:pt idx="25">
                    <c:v>4.9192070641426288E-3</c:v>
                  </c:pt>
                  <c:pt idx="26">
                    <c:v>5.140741403773184E-3</c:v>
                  </c:pt>
                  <c:pt idx="27">
                    <c:v>5.0411194027443051E-3</c:v>
                  </c:pt>
                  <c:pt idx="28">
                    <c:v>5.2618198921387405E-3</c:v>
                  </c:pt>
                  <c:pt idx="29">
                    <c:v>4.737968181821847E-3</c:v>
                  </c:pt>
                  <c:pt idx="30">
                    <c:v>5.161913706917428E-3</c:v>
                  </c:pt>
                  <c:pt idx="31">
                    <c:v>4.5765049493792179E-3</c:v>
                  </c:pt>
                  <c:pt idx="32">
                    <c:v>5.0412891665317277E-3</c:v>
                  </c:pt>
                  <c:pt idx="33">
                    <c:v>4.799239542346131E-3</c:v>
                  </c:pt>
                  <c:pt idx="34">
                    <c:v>4.9394802779657247E-3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'Nankai 1'!$B$41:$B$75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xVal>
          <c:yVal>
            <c:numRef>
              <c:f>'Nankai 1'!$G$41:$G$75</c:f>
              <c:numCache>
                <c:formatCode>0.0000</c:formatCode>
                <c:ptCount val="35"/>
                <c:pt idx="0">
                  <c:v>0</c:v>
                </c:pt>
                <c:pt idx="1">
                  <c:v>3.8786510931349188E-2</c:v>
                </c:pt>
                <c:pt idx="2">
                  <c:v>9.8681601693199034E-2</c:v>
                </c:pt>
                <c:pt idx="3">
                  <c:v>8.2194307504382516E-2</c:v>
                </c:pt>
                <c:pt idx="4">
                  <c:v>8.4373778462023832E-2</c:v>
                </c:pt>
                <c:pt idx="5">
                  <c:v>7.7431759856200683E-2</c:v>
                </c:pt>
                <c:pt idx="6">
                  <c:v>9.9347551152481811E-2</c:v>
                </c:pt>
                <c:pt idx="7">
                  <c:v>2.5810586618739535E-2</c:v>
                </c:pt>
                <c:pt idx="8">
                  <c:v>0.1013857601036075</c:v>
                </c:pt>
                <c:pt idx="9">
                  <c:v>9.2748597419632844E-2</c:v>
                </c:pt>
                <c:pt idx="10">
                  <c:v>7.008613551747836E-2</c:v>
                </c:pt>
                <c:pt idx="11">
                  <c:v>6.6837109367672981E-2</c:v>
                </c:pt>
                <c:pt idx="12">
                  <c:v>6.5222686436076205E-2</c:v>
                </c:pt>
                <c:pt idx="13">
                  <c:v>7.7754644442509291E-2</c:v>
                </c:pt>
                <c:pt idx="14">
                  <c:v>8.473702362162773E-2</c:v>
                </c:pt>
                <c:pt idx="15">
                  <c:v>7.8541675621660034E-2</c:v>
                </c:pt>
                <c:pt idx="16">
                  <c:v>8.8813441523879127E-2</c:v>
                </c:pt>
                <c:pt idx="17">
                  <c:v>7.3012277080975116E-2</c:v>
                </c:pt>
                <c:pt idx="18">
                  <c:v>7.8198610748703781E-2</c:v>
                </c:pt>
                <c:pt idx="19">
                  <c:v>9.6037984142733512E-2</c:v>
                </c:pt>
                <c:pt idx="20">
                  <c:v>9.9751156885381012E-2</c:v>
                </c:pt>
                <c:pt idx="21">
                  <c:v>7.9671771673784947E-2</c:v>
                </c:pt>
                <c:pt idx="22">
                  <c:v>6.7220534813924537E-2</c:v>
                </c:pt>
                <c:pt idx="23">
                  <c:v>7.4747781732439858E-2</c:v>
                </c:pt>
                <c:pt idx="24">
                  <c:v>8.7723706045067448E-2</c:v>
                </c:pt>
                <c:pt idx="25">
                  <c:v>9.7228621054783443E-2</c:v>
                </c:pt>
                <c:pt idx="26">
                  <c:v>0.10176918554985906</c:v>
                </c:pt>
                <c:pt idx="27">
                  <c:v>7.8400413615144424E-2</c:v>
                </c:pt>
                <c:pt idx="28">
                  <c:v>9.9488813158997436E-2</c:v>
                </c:pt>
                <c:pt idx="29">
                  <c:v>9.2849498852853152E-2</c:v>
                </c:pt>
                <c:pt idx="30">
                  <c:v>8.2133766644439568E-2</c:v>
                </c:pt>
                <c:pt idx="31">
                  <c:v>9.658285188214831E-2</c:v>
                </c:pt>
                <c:pt idx="32">
                  <c:v>7.5030305745471093E-2</c:v>
                </c:pt>
                <c:pt idx="33">
                  <c:v>7.6442925810609311E-2</c:v>
                </c:pt>
                <c:pt idx="34">
                  <c:v>9.4948248663903889E-2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80-4F79-81E8-2B2E77D3D77A}"/>
            </c:ext>
          </c:extLst>
        </c:ser>
        <c:ser>
          <c:idx val="2"/>
          <c:order val="1"/>
          <c:tx>
            <c:v>c</c:v>
          </c:tx>
          <c:marker>
            <c:symbol val="circle"/>
            <c:size val="7"/>
          </c:marker>
          <c:trendline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'Nankai 1'!$M$41:$M$75</c:f>
                <c:numCache>
                  <c:formatCode>General</c:formatCode>
                  <c:ptCount val="35"/>
                  <c:pt idx="0">
                    <c:v>2.6518695178746683E-2</c:v>
                  </c:pt>
                  <c:pt idx="1">
                    <c:v>2.8130213560663073E-2</c:v>
                  </c:pt>
                  <c:pt idx="2">
                    <c:v>2.1448807585706626E-2</c:v>
                  </c:pt>
                  <c:pt idx="3">
                    <c:v>2.1600639903452172E-2</c:v>
                  </c:pt>
                  <c:pt idx="4">
                    <c:v>1.9853658107370022E-2</c:v>
                  </c:pt>
                  <c:pt idx="5">
                    <c:v>2.2021182122553929E-2</c:v>
                  </c:pt>
                  <c:pt idx="6">
                    <c:v>2.1497866028461921E-2</c:v>
                  </c:pt>
                  <c:pt idx="7">
                    <c:v>2.2164272172308049E-2</c:v>
                  </c:pt>
                  <c:pt idx="8">
                    <c:v>2.4951904407164067E-2</c:v>
                  </c:pt>
                  <c:pt idx="9">
                    <c:v>2.4453808367748436E-2</c:v>
                  </c:pt>
                  <c:pt idx="10">
                    <c:v>2.1269627326376557E-2</c:v>
                  </c:pt>
                  <c:pt idx="11">
                    <c:v>2.208730000902847E-2</c:v>
                  </c:pt>
                  <c:pt idx="12">
                    <c:v>2.0217439565729869E-2</c:v>
                  </c:pt>
                  <c:pt idx="13">
                    <c:v>2.2461580281352832E-2</c:v>
                  </c:pt>
                  <c:pt idx="14">
                    <c:v>2.18976620143677E-2</c:v>
                  </c:pt>
                  <c:pt idx="15">
                    <c:v>1.992103243716626E-2</c:v>
                  </c:pt>
                  <c:pt idx="16">
                    <c:v>2.0361459894831201E-2</c:v>
                  </c:pt>
                  <c:pt idx="17">
                    <c:v>2.1545191392920222E-2</c:v>
                  </c:pt>
                  <c:pt idx="18">
                    <c:v>1.944575066381124E-2</c:v>
                  </c:pt>
                  <c:pt idx="19">
                    <c:v>2.0320684361459822E-2</c:v>
                  </c:pt>
                  <c:pt idx="20">
                    <c:v>2.222297754381691E-2</c:v>
                  </c:pt>
                  <c:pt idx="21">
                    <c:v>2.1008126821793885E-2</c:v>
                  </c:pt>
                  <c:pt idx="22">
                    <c:v>2.1653698435176696E-2</c:v>
                  </c:pt>
                  <c:pt idx="23">
                    <c:v>1.9801064479745167E-2</c:v>
                  </c:pt>
                  <c:pt idx="24">
                    <c:v>2.1253156185149332E-2</c:v>
                  </c:pt>
                  <c:pt idx="25">
                    <c:v>1.8258148982482916E-2</c:v>
                  </c:pt>
                  <c:pt idx="26">
                    <c:v>1.9116016158492843E-2</c:v>
                  </c:pt>
                  <c:pt idx="27">
                    <c:v>1.9119002725445988E-2</c:v>
                  </c:pt>
                  <c:pt idx="28">
                    <c:v>1.9709500840958377E-2</c:v>
                  </c:pt>
                  <c:pt idx="29">
                    <c:v>1.7848201898387855E-2</c:v>
                  </c:pt>
                  <c:pt idx="30">
                    <c:v>1.9576707682760337E-2</c:v>
                  </c:pt>
                  <c:pt idx="31">
                    <c:v>1.7438483772210689E-2</c:v>
                  </c:pt>
                  <c:pt idx="32">
                    <c:v>1.9384046269234727E-2</c:v>
                  </c:pt>
                  <c:pt idx="33">
                    <c:v>1.8226076990631009E-2</c:v>
                  </c:pt>
                  <c:pt idx="34">
                    <c:v>1.8580448977756684E-2</c:v>
                  </c:pt>
                </c:numCache>
              </c:numRef>
            </c:plus>
            <c:minus>
              <c:numRef>
                <c:f>'Nankai 1'!$M$41:$M$75</c:f>
                <c:numCache>
                  <c:formatCode>General</c:formatCode>
                  <c:ptCount val="35"/>
                  <c:pt idx="0">
                    <c:v>2.6518695178746683E-2</c:v>
                  </c:pt>
                  <c:pt idx="1">
                    <c:v>2.8130213560663073E-2</c:v>
                  </c:pt>
                  <c:pt idx="2">
                    <c:v>2.1448807585706626E-2</c:v>
                  </c:pt>
                  <c:pt idx="3">
                    <c:v>2.1600639903452172E-2</c:v>
                  </c:pt>
                  <c:pt idx="4">
                    <c:v>1.9853658107370022E-2</c:v>
                  </c:pt>
                  <c:pt idx="5">
                    <c:v>2.2021182122553929E-2</c:v>
                  </c:pt>
                  <c:pt idx="6">
                    <c:v>2.1497866028461921E-2</c:v>
                  </c:pt>
                  <c:pt idx="7">
                    <c:v>2.2164272172308049E-2</c:v>
                  </c:pt>
                  <c:pt idx="8">
                    <c:v>2.4951904407164067E-2</c:v>
                  </c:pt>
                  <c:pt idx="9">
                    <c:v>2.4453808367748436E-2</c:v>
                  </c:pt>
                  <c:pt idx="10">
                    <c:v>2.1269627326376557E-2</c:v>
                  </c:pt>
                  <c:pt idx="11">
                    <c:v>2.208730000902847E-2</c:v>
                  </c:pt>
                  <c:pt idx="12">
                    <c:v>2.0217439565729869E-2</c:v>
                  </c:pt>
                  <c:pt idx="13">
                    <c:v>2.2461580281352832E-2</c:v>
                  </c:pt>
                  <c:pt idx="14">
                    <c:v>2.18976620143677E-2</c:v>
                  </c:pt>
                  <c:pt idx="15">
                    <c:v>1.992103243716626E-2</c:v>
                  </c:pt>
                  <c:pt idx="16">
                    <c:v>2.0361459894831201E-2</c:v>
                  </c:pt>
                  <c:pt idx="17">
                    <c:v>2.1545191392920222E-2</c:v>
                  </c:pt>
                  <c:pt idx="18">
                    <c:v>1.944575066381124E-2</c:v>
                  </c:pt>
                  <c:pt idx="19">
                    <c:v>2.0320684361459822E-2</c:v>
                  </c:pt>
                  <c:pt idx="20">
                    <c:v>2.222297754381691E-2</c:v>
                  </c:pt>
                  <c:pt idx="21">
                    <c:v>2.1008126821793885E-2</c:v>
                  </c:pt>
                  <c:pt idx="22">
                    <c:v>2.1653698435176696E-2</c:v>
                  </c:pt>
                  <c:pt idx="23">
                    <c:v>1.9801064479745167E-2</c:v>
                  </c:pt>
                  <c:pt idx="24">
                    <c:v>2.1253156185149332E-2</c:v>
                  </c:pt>
                  <c:pt idx="25">
                    <c:v>1.8258148982482916E-2</c:v>
                  </c:pt>
                  <c:pt idx="26">
                    <c:v>1.9116016158492843E-2</c:v>
                  </c:pt>
                  <c:pt idx="27">
                    <c:v>1.9119002725445988E-2</c:v>
                  </c:pt>
                  <c:pt idx="28">
                    <c:v>1.9709500840958377E-2</c:v>
                  </c:pt>
                  <c:pt idx="29">
                    <c:v>1.7848201898387855E-2</c:v>
                  </c:pt>
                  <c:pt idx="30">
                    <c:v>1.9576707682760337E-2</c:v>
                  </c:pt>
                  <c:pt idx="31">
                    <c:v>1.7438483772210689E-2</c:v>
                  </c:pt>
                  <c:pt idx="32">
                    <c:v>1.9384046269234727E-2</c:v>
                  </c:pt>
                  <c:pt idx="33">
                    <c:v>1.8226076990631009E-2</c:v>
                  </c:pt>
                  <c:pt idx="34">
                    <c:v>1.8580448977756684E-2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'Nankai 1'!$B$41:$B$75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xVal>
          <c:yVal>
            <c:numRef>
              <c:f>'Nankai 1'!$K$41:$K$75</c:f>
              <c:numCache>
                <c:formatCode>0.0000</c:formatCode>
                <c:ptCount val="35"/>
                <c:pt idx="0">
                  <c:v>0</c:v>
                </c:pt>
                <c:pt idx="1">
                  <c:v>-4.6507987429818182E-2</c:v>
                </c:pt>
                <c:pt idx="2">
                  <c:v>-0.14979877701393987</c:v>
                </c:pt>
                <c:pt idx="3">
                  <c:v>-0.14169453164571114</c:v>
                </c:pt>
                <c:pt idx="4">
                  <c:v>-0.11896843455412077</c:v>
                </c:pt>
                <c:pt idx="5">
                  <c:v>-6.664473683823105E-2</c:v>
                </c:pt>
                <c:pt idx="6">
                  <c:v>-4.8419032189135382E-2</c:v>
                </c:pt>
                <c:pt idx="7">
                  <c:v>6.7122498027903195E-3</c:v>
                </c:pt>
                <c:pt idx="8">
                  <c:v>-0.10318462043084257</c:v>
                </c:pt>
                <c:pt idx="9">
                  <c:v>-9.4490546433173755E-2</c:v>
                </c:pt>
                <c:pt idx="10">
                  <c:v>-8.5106372939106945E-2</c:v>
                </c:pt>
                <c:pt idx="11">
                  <c:v>-4.5340126743559472E-2</c:v>
                </c:pt>
                <c:pt idx="12">
                  <c:v>-4.9020657391155062E-2</c:v>
                </c:pt>
                <c:pt idx="13">
                  <c:v>-5.6552768988844503E-2</c:v>
                </c:pt>
                <c:pt idx="14">
                  <c:v>-6.8591171315328908E-2</c:v>
                </c:pt>
                <c:pt idx="15">
                  <c:v>-7.1864720208604127E-2</c:v>
                </c:pt>
                <c:pt idx="16">
                  <c:v>-8.9730629393760614E-2</c:v>
                </c:pt>
                <c:pt idx="17">
                  <c:v>-2.1581829550511779E-2</c:v>
                </c:pt>
                <c:pt idx="18">
                  <c:v>-5.6039618081245017E-2</c:v>
                </c:pt>
                <c:pt idx="19">
                  <c:v>-6.3406577662715527E-2</c:v>
                </c:pt>
                <c:pt idx="20">
                  <c:v>-4.5139585009559891E-2</c:v>
                </c:pt>
                <c:pt idx="21">
                  <c:v>-7.6760297832797711E-2</c:v>
                </c:pt>
                <c:pt idx="22">
                  <c:v>-5.0312382089740372E-3</c:v>
                </c:pt>
                <c:pt idx="23">
                  <c:v>-2.6129408283366725E-3</c:v>
                </c:pt>
                <c:pt idx="24">
                  <c:v>-3.5425107483013328E-2</c:v>
                </c:pt>
                <c:pt idx="25">
                  <c:v>-4.8478015052075198E-2</c:v>
                </c:pt>
                <c:pt idx="26">
                  <c:v>-5.9985571612080277E-2</c:v>
                </c:pt>
                <c:pt idx="27">
                  <c:v>-1.3896362509162055E-2</c:v>
                </c:pt>
                <c:pt idx="28">
                  <c:v>-4.6802901744538231E-2</c:v>
                </c:pt>
                <c:pt idx="29">
                  <c:v>-3.2977318670916536E-2</c:v>
                </c:pt>
                <c:pt idx="30">
                  <c:v>-3.1638407682117675E-2</c:v>
                </c:pt>
                <c:pt idx="31">
                  <c:v>-1.8060552632855789E-2</c:v>
                </c:pt>
                <c:pt idx="32">
                  <c:v>-1.1749386298064624E-2</c:v>
                </c:pt>
                <c:pt idx="33">
                  <c:v>-3.4404703954114636E-2</c:v>
                </c:pt>
                <c:pt idx="34">
                  <c:v>-3.6303952140852261E-2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80-4F79-81E8-2B2E77D3D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17664"/>
        <c:axId val="350418224"/>
      </c:scatterChart>
      <c:valAx>
        <c:axId val="350417664"/>
        <c:scaling>
          <c:orientation val="minMax"/>
          <c:max val="32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baseline="0">
                    <a:effectLst/>
                  </a:rPr>
                  <a:t>Temp. °C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0418224"/>
        <c:crossesAt val="-0.2"/>
        <c:crossBetween val="midCat"/>
        <c:majorUnit val="2"/>
      </c:valAx>
      <c:valAx>
        <c:axId val="350418224"/>
        <c:scaling>
          <c:orientation val="minMax"/>
          <c:max val="0.13"/>
          <c:min val="-0.1800000000000000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50417664"/>
        <c:crossesAt val="-6"/>
        <c:crossBetween val="midCat"/>
        <c:majorUnit val="2.0000000000000004E-2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4658736727448525"/>
          <c:y val="0.67076559619066378"/>
          <c:w val="7.835586975169713E-2"/>
          <c:h val="0.124925101675410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Ikaite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461235544145559E-2"/>
          <c:y val="7.2468703192205705E-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2'!$Z$3:$Z$11</c:f>
                <c:numCache>
                  <c:formatCode>General</c:formatCode>
                  <c:ptCount val="9"/>
                  <c:pt idx="0">
                    <c:v>2.5009976936713088E-3</c:v>
                  </c:pt>
                  <c:pt idx="1">
                    <c:v>2.5129120394216989E-3</c:v>
                  </c:pt>
                  <c:pt idx="2">
                    <c:v>2.45264825898042E-3</c:v>
                  </c:pt>
                  <c:pt idx="3">
                    <c:v>2.7048509879558395E-3</c:v>
                  </c:pt>
                  <c:pt idx="4">
                    <c:v>3.4742579724302601E-3</c:v>
                  </c:pt>
                  <c:pt idx="5">
                    <c:v>4.2674101015968162E-3</c:v>
                  </c:pt>
                  <c:pt idx="6">
                    <c:v>6.4672991476869062E-3</c:v>
                  </c:pt>
                  <c:pt idx="7">
                    <c:v>1.5143914057566587E-2</c:v>
                  </c:pt>
                  <c:pt idx="8">
                    <c:v>3.6957154226989537E-2</c:v>
                  </c:pt>
                </c:numCache>
              </c:numRef>
            </c:plus>
            <c:minus>
              <c:numRef>
                <c:f>'Nankai 2'!$Z$3:$Z$11</c:f>
                <c:numCache>
                  <c:formatCode>General</c:formatCode>
                  <c:ptCount val="9"/>
                  <c:pt idx="0">
                    <c:v>2.5009976936713088E-3</c:v>
                  </c:pt>
                  <c:pt idx="1">
                    <c:v>2.5129120394216989E-3</c:v>
                  </c:pt>
                  <c:pt idx="2">
                    <c:v>2.45264825898042E-3</c:v>
                  </c:pt>
                  <c:pt idx="3">
                    <c:v>2.7048509879558395E-3</c:v>
                  </c:pt>
                  <c:pt idx="4">
                    <c:v>3.4742579724302601E-3</c:v>
                  </c:pt>
                  <c:pt idx="5">
                    <c:v>4.2674101015968162E-3</c:v>
                  </c:pt>
                  <c:pt idx="6">
                    <c:v>6.4672991476869062E-3</c:v>
                  </c:pt>
                  <c:pt idx="7">
                    <c:v>1.5143914057566587E-2</c:v>
                  </c:pt>
                  <c:pt idx="8">
                    <c:v>3.6957154226989537E-2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'Nankai 2'!$B$3:$B$10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</c:numCache>
            </c:numRef>
          </c:xVal>
          <c:yVal>
            <c:numRef>
              <c:f>'Nankai 2'!$T$3:$T$10</c:f>
              <c:numCache>
                <c:formatCode>0.0000</c:formatCode>
                <c:ptCount val="8"/>
                <c:pt idx="0">
                  <c:v>0</c:v>
                </c:pt>
                <c:pt idx="1">
                  <c:v>7.4859510815768237E-3</c:v>
                </c:pt>
                <c:pt idx="2">
                  <c:v>1.50966680145005E-2</c:v>
                </c:pt>
                <c:pt idx="3">
                  <c:v>2.9648903223092684E-2</c:v>
                </c:pt>
                <c:pt idx="4">
                  <c:v>3.5932565191560691E-2</c:v>
                </c:pt>
                <c:pt idx="5">
                  <c:v>4.1944010757084614E-2</c:v>
                </c:pt>
                <c:pt idx="6">
                  <c:v>4.6390212005533983E-2</c:v>
                </c:pt>
                <c:pt idx="7">
                  <c:v>5.4216433590806017E-2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25-4A66-AE9A-9217A5014D97}"/>
            </c:ext>
          </c:extLst>
        </c:ser>
        <c:ser>
          <c:idx val="1"/>
          <c:order val="1"/>
          <c:tx>
            <c:v>b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2'!$Z$3:$Z$11</c:f>
                <c:numCache>
                  <c:formatCode>General</c:formatCode>
                  <c:ptCount val="9"/>
                  <c:pt idx="0">
                    <c:v>2.5009976936713088E-3</c:v>
                  </c:pt>
                  <c:pt idx="1">
                    <c:v>2.5129120394216989E-3</c:v>
                  </c:pt>
                  <c:pt idx="2">
                    <c:v>2.45264825898042E-3</c:v>
                  </c:pt>
                  <c:pt idx="3">
                    <c:v>2.7048509879558395E-3</c:v>
                  </c:pt>
                  <c:pt idx="4">
                    <c:v>3.4742579724302601E-3</c:v>
                  </c:pt>
                  <c:pt idx="5">
                    <c:v>4.2674101015968162E-3</c:v>
                  </c:pt>
                  <c:pt idx="6">
                    <c:v>6.4672991476869062E-3</c:v>
                  </c:pt>
                  <c:pt idx="7">
                    <c:v>1.5143914057566587E-2</c:v>
                  </c:pt>
                  <c:pt idx="8">
                    <c:v>3.6957154226989537E-2</c:v>
                  </c:pt>
                </c:numCache>
              </c:numRef>
            </c:plus>
            <c:minus>
              <c:numRef>
                <c:f>'Nankai 2'!$Z$3:$Z$11</c:f>
                <c:numCache>
                  <c:formatCode>General</c:formatCode>
                  <c:ptCount val="9"/>
                  <c:pt idx="0">
                    <c:v>2.5009976936713088E-3</c:v>
                  </c:pt>
                  <c:pt idx="1">
                    <c:v>2.5129120394216989E-3</c:v>
                  </c:pt>
                  <c:pt idx="2">
                    <c:v>2.45264825898042E-3</c:v>
                  </c:pt>
                  <c:pt idx="3">
                    <c:v>2.7048509879558395E-3</c:v>
                  </c:pt>
                  <c:pt idx="4">
                    <c:v>3.4742579724302601E-3</c:v>
                  </c:pt>
                  <c:pt idx="5">
                    <c:v>4.2674101015968162E-3</c:v>
                  </c:pt>
                  <c:pt idx="6">
                    <c:v>6.4672991476869062E-3</c:v>
                  </c:pt>
                  <c:pt idx="7">
                    <c:v>1.5143914057566587E-2</c:v>
                  </c:pt>
                  <c:pt idx="8">
                    <c:v>3.6957154226989537E-2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xVal>
            <c:numRef>
              <c:f>'Nankai 2'!$B$3:$B$10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</c:numCache>
            </c:numRef>
          </c:xVal>
          <c:yVal>
            <c:numRef>
              <c:f>'Nankai 2'!$X$3:$X$10</c:f>
              <c:numCache>
                <c:formatCode>0.0000</c:formatCode>
                <c:ptCount val="8"/>
                <c:pt idx="0">
                  <c:v>0</c:v>
                </c:pt>
                <c:pt idx="1">
                  <c:v>4.3647219365313735E-3</c:v>
                </c:pt>
                <c:pt idx="2">
                  <c:v>1.0328639513748197E-2</c:v>
                </c:pt>
                <c:pt idx="3">
                  <c:v>2.052501472642369E-2</c:v>
                </c:pt>
                <c:pt idx="4">
                  <c:v>1.9743452947138276E-2</c:v>
                </c:pt>
                <c:pt idx="5">
                  <c:v>2.6236427728795437E-2</c:v>
                </c:pt>
                <c:pt idx="6">
                  <c:v>2.5166289292550333E-2</c:v>
                </c:pt>
                <c:pt idx="7">
                  <c:v>4.1999927615341479E-2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25-4A66-AE9A-9217A5014D97}"/>
            </c:ext>
          </c:extLst>
        </c:ser>
        <c:ser>
          <c:idx val="2"/>
          <c:order val="2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2'!$AD$3:$AD$11</c:f>
                <c:numCache>
                  <c:formatCode>General</c:formatCode>
                  <c:ptCount val="9"/>
                  <c:pt idx="0">
                    <c:v>2.9614417566366856E-3</c:v>
                  </c:pt>
                  <c:pt idx="1">
                    <c:v>2.9794250325495394E-3</c:v>
                  </c:pt>
                  <c:pt idx="2">
                    <c:v>2.8977144820344419E-3</c:v>
                  </c:pt>
                  <c:pt idx="3">
                    <c:v>3.1871456620638666E-3</c:v>
                  </c:pt>
                  <c:pt idx="4">
                    <c:v>4.0560943360626262E-3</c:v>
                  </c:pt>
                  <c:pt idx="5">
                    <c:v>4.6260579052087233E-3</c:v>
                  </c:pt>
                  <c:pt idx="6">
                    <c:v>5.8663238609101866E-3</c:v>
                  </c:pt>
                  <c:pt idx="7">
                    <c:v>1.1250498827929729E-2</c:v>
                  </c:pt>
                  <c:pt idx="8">
                    <c:v>2.5142346590053405E-2</c:v>
                  </c:pt>
                </c:numCache>
              </c:numRef>
            </c:plus>
            <c:minus>
              <c:numRef>
                <c:f>'Nankai 2'!$AD$3:$AD$11</c:f>
                <c:numCache>
                  <c:formatCode>General</c:formatCode>
                  <c:ptCount val="9"/>
                  <c:pt idx="0">
                    <c:v>2.9614417566366856E-3</c:v>
                  </c:pt>
                  <c:pt idx="1">
                    <c:v>2.9794250325495394E-3</c:v>
                  </c:pt>
                  <c:pt idx="2">
                    <c:v>2.8977144820344419E-3</c:v>
                  </c:pt>
                  <c:pt idx="3">
                    <c:v>3.1871456620638666E-3</c:v>
                  </c:pt>
                  <c:pt idx="4">
                    <c:v>4.0560943360626262E-3</c:v>
                  </c:pt>
                  <c:pt idx="5">
                    <c:v>4.6260579052087233E-3</c:v>
                  </c:pt>
                  <c:pt idx="6">
                    <c:v>5.8663238609101866E-3</c:v>
                  </c:pt>
                  <c:pt idx="7">
                    <c:v>1.1250498827929729E-2</c:v>
                  </c:pt>
                  <c:pt idx="8">
                    <c:v>2.5142346590053405E-2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'Nankai 2'!$B$3:$B$10</c:f>
              <c:numCache>
                <c:formatCode>General</c:formatCode>
                <c:ptCount val="8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</c:numCache>
            </c:numRef>
          </c:xVal>
          <c:yVal>
            <c:numRef>
              <c:f>'Nankai 2'!$AB$3:$AB$10</c:f>
              <c:numCache>
                <c:formatCode>0.0000</c:formatCode>
                <c:ptCount val="8"/>
                <c:pt idx="0">
                  <c:v>0</c:v>
                </c:pt>
                <c:pt idx="1">
                  <c:v>4.3470704684538241E-3</c:v>
                </c:pt>
                <c:pt idx="2">
                  <c:v>1.1474454757369178E-2</c:v>
                </c:pt>
                <c:pt idx="3">
                  <c:v>2.2151946595522359E-2</c:v>
                </c:pt>
                <c:pt idx="4">
                  <c:v>2.8880849424821668E-2</c:v>
                </c:pt>
                <c:pt idx="5">
                  <c:v>3.8064035789434798E-2</c:v>
                </c:pt>
                <c:pt idx="6">
                  <c:v>3.7864795059618733E-2</c:v>
                </c:pt>
                <c:pt idx="7">
                  <c:v>5.8685451324174895E-2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25-4A66-AE9A-9217A5014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22144"/>
        <c:axId val="350422704"/>
      </c:scatterChart>
      <c:valAx>
        <c:axId val="350422144"/>
        <c:scaling>
          <c:orientation val="minMax"/>
          <c:max val="6.5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0422704"/>
        <c:crossesAt val="-0.2"/>
        <c:crossBetween val="midCat"/>
      </c:valAx>
      <c:valAx>
        <c:axId val="350422704"/>
        <c:scaling>
          <c:orientation val="minMax"/>
          <c:max val="6.5000000000000016E-2"/>
          <c:min val="-5.000000000000001E-3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50422144"/>
        <c:crossesAt val="-6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5090899733789961"/>
          <c:y val="0.13389180519101779"/>
          <c:w val="8.0767573263986661E-2"/>
          <c:h val="0.183582877013469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Calcite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2'!$I$3:$I$30</c:f>
                <c:numCache>
                  <c:formatCode>General</c:formatCode>
                  <c:ptCount val="28"/>
                  <c:pt idx="0">
                    <c:v>2.6671356547306665E-3</c:v>
                  </c:pt>
                  <c:pt idx="1">
                    <c:v>2.6670340355654004E-3</c:v>
                  </c:pt>
                  <c:pt idx="2">
                    <c:v>2.0855207906369743E-3</c:v>
                  </c:pt>
                  <c:pt idx="3">
                    <c:v>1.4836227099331147E-3</c:v>
                  </c:pt>
                  <c:pt idx="4">
                    <c:v>1.2428869778722015E-3</c:v>
                  </c:pt>
                  <c:pt idx="5">
                    <c:v>1.0223132905137744E-3</c:v>
                  </c:pt>
                  <c:pt idx="6">
                    <c:v>9.0207621862478692E-4</c:v>
                  </c:pt>
                  <c:pt idx="7">
                    <c:v>9.2209758759225478E-4</c:v>
                  </c:pt>
                  <c:pt idx="8">
                    <c:v>9.020765802878227E-4</c:v>
                  </c:pt>
                  <c:pt idx="9">
                    <c:v>9.8224895721243347E-4</c:v>
                  </c:pt>
                  <c:pt idx="10">
                    <c:v>1.022337062524932E-3</c:v>
                  </c:pt>
                  <c:pt idx="11">
                    <c:v>9.6222832836282259E-4</c:v>
                  </c:pt>
                  <c:pt idx="12">
                    <c:v>9.2215710991150497E-4</c:v>
                  </c:pt>
                  <c:pt idx="13">
                    <c:v>9.4223252574650372E-4</c:v>
                  </c:pt>
                  <c:pt idx="14">
                    <c:v>9.4223630364306636E-4</c:v>
                  </c:pt>
                  <c:pt idx="15">
                    <c:v>1.0224774628925886E-3</c:v>
                  </c:pt>
                  <c:pt idx="16">
                    <c:v>1.0424890468482548E-3</c:v>
                  </c:pt>
                  <c:pt idx="17">
                    <c:v>1.0825949801674614E-3</c:v>
                  </c:pt>
                  <c:pt idx="18">
                    <c:v>1.0625739792072318E-3</c:v>
                  </c:pt>
                  <c:pt idx="19">
                    <c:v>1.0224442552365686E-3</c:v>
                  </c:pt>
                  <c:pt idx="20">
                    <c:v>1.1026576254087601E-3</c:v>
                  </c:pt>
                  <c:pt idx="21">
                    <c:v>1.022504932583844E-3</c:v>
                  </c:pt>
                  <c:pt idx="22">
                    <c:v>1.0425327290118612E-3</c:v>
                  </c:pt>
                  <c:pt idx="23">
                    <c:v>1.022492427541375E-3</c:v>
                  </c:pt>
                  <c:pt idx="24">
                    <c:v>9.6236414375554984E-4</c:v>
                  </c:pt>
                  <c:pt idx="25">
                    <c:v>1.0826815857515894E-3</c:v>
                  </c:pt>
                  <c:pt idx="26">
                    <c:v>1.0826689956079728E-3</c:v>
                  </c:pt>
                  <c:pt idx="27">
                    <c:v>1.042601708302899E-3</c:v>
                  </c:pt>
                </c:numCache>
              </c:numRef>
            </c:plus>
            <c:minus>
              <c:numRef>
                <c:f>'Nankai 2'!$I$3:$I$30</c:f>
                <c:numCache>
                  <c:formatCode>General</c:formatCode>
                  <c:ptCount val="28"/>
                  <c:pt idx="0">
                    <c:v>2.6671356547306665E-3</c:v>
                  </c:pt>
                  <c:pt idx="1">
                    <c:v>2.6670340355654004E-3</c:v>
                  </c:pt>
                  <c:pt idx="2">
                    <c:v>2.0855207906369743E-3</c:v>
                  </c:pt>
                  <c:pt idx="3">
                    <c:v>1.4836227099331147E-3</c:v>
                  </c:pt>
                  <c:pt idx="4">
                    <c:v>1.2428869778722015E-3</c:v>
                  </c:pt>
                  <c:pt idx="5">
                    <c:v>1.0223132905137744E-3</c:v>
                  </c:pt>
                  <c:pt idx="6">
                    <c:v>9.0207621862478692E-4</c:v>
                  </c:pt>
                  <c:pt idx="7">
                    <c:v>9.2209758759225478E-4</c:v>
                  </c:pt>
                  <c:pt idx="8">
                    <c:v>9.020765802878227E-4</c:v>
                  </c:pt>
                  <c:pt idx="9">
                    <c:v>9.8224895721243347E-4</c:v>
                  </c:pt>
                  <c:pt idx="10">
                    <c:v>1.022337062524932E-3</c:v>
                  </c:pt>
                  <c:pt idx="11">
                    <c:v>9.6222832836282259E-4</c:v>
                  </c:pt>
                  <c:pt idx="12">
                    <c:v>9.2215710991150497E-4</c:v>
                  </c:pt>
                  <c:pt idx="13">
                    <c:v>9.4223252574650372E-4</c:v>
                  </c:pt>
                  <c:pt idx="14">
                    <c:v>9.4223630364306636E-4</c:v>
                  </c:pt>
                  <c:pt idx="15">
                    <c:v>1.0224774628925886E-3</c:v>
                  </c:pt>
                  <c:pt idx="16">
                    <c:v>1.0424890468482548E-3</c:v>
                  </c:pt>
                  <c:pt idx="17">
                    <c:v>1.0825949801674614E-3</c:v>
                  </c:pt>
                  <c:pt idx="18">
                    <c:v>1.0625739792072318E-3</c:v>
                  </c:pt>
                  <c:pt idx="19">
                    <c:v>1.0224442552365686E-3</c:v>
                  </c:pt>
                  <c:pt idx="20">
                    <c:v>1.1026576254087601E-3</c:v>
                  </c:pt>
                  <c:pt idx="21">
                    <c:v>1.022504932583844E-3</c:v>
                  </c:pt>
                  <c:pt idx="22">
                    <c:v>1.0425327290118612E-3</c:v>
                  </c:pt>
                  <c:pt idx="23">
                    <c:v>1.022492427541375E-3</c:v>
                  </c:pt>
                  <c:pt idx="24">
                    <c:v>9.6236414375554984E-4</c:v>
                  </c:pt>
                  <c:pt idx="25">
                    <c:v>1.0826815857515894E-3</c:v>
                  </c:pt>
                  <c:pt idx="26">
                    <c:v>1.0826689956079728E-3</c:v>
                  </c:pt>
                  <c:pt idx="27">
                    <c:v>1.042601708302899E-3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'Nankai 2'!$B$3:$B$30</c:f>
              <c:numCache>
                <c:formatCode>General</c:formatCode>
                <c:ptCount val="28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</c:numCache>
            </c:numRef>
          </c:xVal>
          <c:yVal>
            <c:numRef>
              <c:f>'Nankai 2'!$G$3:$G$30</c:f>
              <c:numCache>
                <c:formatCode>0.0000</c:formatCode>
                <c:ptCount val="28"/>
                <c:pt idx="0">
                  <c:v>0</c:v>
                </c:pt>
                <c:pt idx="1">
                  <c:v>3.8101937924706251E-3</c:v>
                </c:pt>
                <c:pt idx="2">
                  <c:v>2.8275648670486775E-3</c:v>
                </c:pt>
                <c:pt idx="3">
                  <c:v>2.3422664997932188E-2</c:v>
                </c:pt>
                <c:pt idx="4">
                  <c:v>3.535458766384391E-2</c:v>
                </c:pt>
                <c:pt idx="5">
                  <c:v>4.13706831256462E-2</c:v>
                </c:pt>
                <c:pt idx="6">
                  <c:v>3.7480274727007046E-2</c:v>
                </c:pt>
                <c:pt idx="7">
                  <c:v>4.0167464033278616E-2</c:v>
                </c:pt>
                <c:pt idx="8">
                  <c:v>3.7440167423922782E-2</c:v>
                </c:pt>
                <c:pt idx="9">
                  <c:v>3.868349381937463E-2</c:v>
                </c:pt>
                <c:pt idx="10">
                  <c:v>3.9044459547079559E-2</c:v>
                </c:pt>
                <c:pt idx="11">
                  <c:v>3.6056465467711643E-2</c:v>
                </c:pt>
                <c:pt idx="12">
                  <c:v>3.3710188237620682E-2</c:v>
                </c:pt>
                <c:pt idx="13">
                  <c:v>3.0682086855168503E-2</c:v>
                </c:pt>
                <c:pt idx="14">
                  <c:v>3.0281013824397122E-2</c:v>
                </c:pt>
                <c:pt idx="15">
                  <c:v>2.5307708242643178E-2</c:v>
                </c:pt>
                <c:pt idx="16">
                  <c:v>2.8857204565101716E-2</c:v>
                </c:pt>
                <c:pt idx="17">
                  <c:v>2.7914682942746225E-2</c:v>
                </c:pt>
                <c:pt idx="18">
                  <c:v>2.5367869197251761E-2</c:v>
                </c:pt>
                <c:pt idx="19">
                  <c:v>2.8556399792005367E-2</c:v>
                </c:pt>
                <c:pt idx="20">
                  <c:v>2.6591141941161474E-2</c:v>
                </c:pt>
                <c:pt idx="21">
                  <c:v>2.2620518936371608E-2</c:v>
                </c:pt>
                <c:pt idx="22">
                  <c:v>2.4665991393384032E-2</c:v>
                </c:pt>
                <c:pt idx="23">
                  <c:v>2.3843791680263512E-2</c:v>
                </c:pt>
                <c:pt idx="24">
                  <c:v>2.1938694784028198E-2</c:v>
                </c:pt>
                <c:pt idx="25">
                  <c:v>1.9913275978557906E-2</c:v>
                </c:pt>
                <c:pt idx="26">
                  <c:v>2.1076387767841227E-2</c:v>
                </c:pt>
                <c:pt idx="27">
                  <c:v>1.8048286385406859E-2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C3-4E73-88F3-E744DCAEC7FC}"/>
            </c:ext>
          </c:extLst>
        </c:ser>
        <c:ser>
          <c:idx val="2"/>
          <c:order val="1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'Nankai 2'!$M$3:$M$30</c:f>
                <c:numCache>
                  <c:formatCode>General</c:formatCode>
                  <c:ptCount val="28"/>
                  <c:pt idx="0">
                    <c:v>1.0392519779969642E-2</c:v>
                  </c:pt>
                  <c:pt idx="1">
                    <c:v>1.0341067418829664E-2</c:v>
                  </c:pt>
                  <c:pt idx="2">
                    <c:v>8.0156026110678822E-3</c:v>
                  </c:pt>
                  <c:pt idx="3">
                    <c:v>5.972129865078557E-3</c:v>
                  </c:pt>
                  <c:pt idx="4">
                    <c:v>4.9334755144160138E-3</c:v>
                  </c:pt>
                  <c:pt idx="5">
                    <c:v>4.0765583524134839E-3</c:v>
                  </c:pt>
                  <c:pt idx="6">
                    <c:v>3.4782500566168783E-3</c:v>
                  </c:pt>
                  <c:pt idx="7">
                    <c:v>3.5837603687836057E-3</c:v>
                  </c:pt>
                  <c:pt idx="8">
                    <c:v>3.5426560125001805E-3</c:v>
                  </c:pt>
                  <c:pt idx="9">
                    <c:v>3.806456970965824E-3</c:v>
                  </c:pt>
                  <c:pt idx="10">
                    <c:v>3.9471754147628003E-3</c:v>
                  </c:pt>
                  <c:pt idx="11">
                    <c:v>3.7651766087758061E-3</c:v>
                  </c:pt>
                  <c:pt idx="12">
                    <c:v>3.6479977741348635E-3</c:v>
                  </c:pt>
                  <c:pt idx="13">
                    <c:v>3.6772599709607896E-3</c:v>
                  </c:pt>
                  <c:pt idx="14">
                    <c:v>3.7242624142275974E-3</c:v>
                  </c:pt>
                  <c:pt idx="15">
                    <c:v>4.0175366353887264E-3</c:v>
                  </c:pt>
                  <c:pt idx="16">
                    <c:v>4.0819203887114252E-3</c:v>
                  </c:pt>
                  <c:pt idx="17">
                    <c:v>4.2283253462359225E-3</c:v>
                  </c:pt>
                  <c:pt idx="18">
                    <c:v>4.099228541608841E-3</c:v>
                  </c:pt>
                  <c:pt idx="19">
                    <c:v>3.9466018321497928E-3</c:v>
                  </c:pt>
                  <c:pt idx="20">
                    <c:v>4.2809690284205913E-3</c:v>
                  </c:pt>
                  <c:pt idx="21">
                    <c:v>3.999319294745258E-3</c:v>
                  </c:pt>
                  <c:pt idx="22">
                    <c:v>4.0577074011820709E-3</c:v>
                  </c:pt>
                  <c:pt idx="23">
                    <c:v>3.9404767531222113E-3</c:v>
                  </c:pt>
                  <c:pt idx="24">
                    <c:v>3.7175651965064504E-3</c:v>
                  </c:pt>
                  <c:pt idx="25">
                    <c:v>4.2218665951138457E-3</c:v>
                  </c:pt>
                  <c:pt idx="26">
                    <c:v>4.1688691019077422E-3</c:v>
                  </c:pt>
                  <c:pt idx="27">
                    <c:v>4.0634377093469332E-3</c:v>
                  </c:pt>
                </c:numCache>
              </c:numRef>
            </c:plus>
            <c:minus>
              <c:numRef>
                <c:f>'Nankai 2'!$M$3:$M$30</c:f>
                <c:numCache>
                  <c:formatCode>General</c:formatCode>
                  <c:ptCount val="28"/>
                  <c:pt idx="0">
                    <c:v>1.0392519779969642E-2</c:v>
                  </c:pt>
                  <c:pt idx="1">
                    <c:v>1.0341067418829664E-2</c:v>
                  </c:pt>
                  <c:pt idx="2">
                    <c:v>8.0156026110678822E-3</c:v>
                  </c:pt>
                  <c:pt idx="3">
                    <c:v>5.972129865078557E-3</c:v>
                  </c:pt>
                  <c:pt idx="4">
                    <c:v>4.9334755144160138E-3</c:v>
                  </c:pt>
                  <c:pt idx="5">
                    <c:v>4.0765583524134839E-3</c:v>
                  </c:pt>
                  <c:pt idx="6">
                    <c:v>3.4782500566168783E-3</c:v>
                  </c:pt>
                  <c:pt idx="7">
                    <c:v>3.5837603687836057E-3</c:v>
                  </c:pt>
                  <c:pt idx="8">
                    <c:v>3.5426560125001805E-3</c:v>
                  </c:pt>
                  <c:pt idx="9">
                    <c:v>3.806456970965824E-3</c:v>
                  </c:pt>
                  <c:pt idx="10">
                    <c:v>3.9471754147628003E-3</c:v>
                  </c:pt>
                  <c:pt idx="11">
                    <c:v>3.7651766087758061E-3</c:v>
                  </c:pt>
                  <c:pt idx="12">
                    <c:v>3.6479977741348635E-3</c:v>
                  </c:pt>
                  <c:pt idx="13">
                    <c:v>3.6772599709607896E-3</c:v>
                  </c:pt>
                  <c:pt idx="14">
                    <c:v>3.7242624142275974E-3</c:v>
                  </c:pt>
                  <c:pt idx="15">
                    <c:v>4.0175366353887264E-3</c:v>
                  </c:pt>
                  <c:pt idx="16">
                    <c:v>4.0819203887114252E-3</c:v>
                  </c:pt>
                  <c:pt idx="17">
                    <c:v>4.2283253462359225E-3</c:v>
                  </c:pt>
                  <c:pt idx="18">
                    <c:v>4.099228541608841E-3</c:v>
                  </c:pt>
                  <c:pt idx="19">
                    <c:v>3.9466018321497928E-3</c:v>
                  </c:pt>
                  <c:pt idx="20">
                    <c:v>4.2809690284205913E-3</c:v>
                  </c:pt>
                  <c:pt idx="21">
                    <c:v>3.999319294745258E-3</c:v>
                  </c:pt>
                  <c:pt idx="22">
                    <c:v>4.0577074011820709E-3</c:v>
                  </c:pt>
                  <c:pt idx="23">
                    <c:v>3.9404767531222113E-3</c:v>
                  </c:pt>
                  <c:pt idx="24">
                    <c:v>3.7175651965064504E-3</c:v>
                  </c:pt>
                  <c:pt idx="25">
                    <c:v>4.2218665951138457E-3</c:v>
                  </c:pt>
                  <c:pt idx="26">
                    <c:v>4.1688691019077422E-3</c:v>
                  </c:pt>
                  <c:pt idx="27">
                    <c:v>4.0634377093469332E-3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'Nankai 2'!$B$3:$B$30</c:f>
              <c:numCache>
                <c:formatCode>General</c:formatCode>
                <c:ptCount val="28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</c:numCache>
            </c:numRef>
          </c:xVal>
          <c:yVal>
            <c:numRef>
              <c:f>'Nankai 2'!$K$3:$K$30</c:f>
              <c:numCache>
                <c:formatCode>0.0000</c:formatCode>
                <c:ptCount val="28"/>
                <c:pt idx="0">
                  <c:v>0</c:v>
                </c:pt>
                <c:pt idx="1">
                  <c:v>-1.3162293544027022E-2</c:v>
                </c:pt>
                <c:pt idx="2">
                  <c:v>3.8729887378761976E-3</c:v>
                </c:pt>
                <c:pt idx="3">
                  <c:v>2.7826837265171427E-2</c:v>
                </c:pt>
                <c:pt idx="4">
                  <c:v>3.346614359411159E-2</c:v>
                </c:pt>
                <c:pt idx="5">
                  <c:v>4.4551106815086637E-2</c:v>
                </c:pt>
                <c:pt idx="6">
                  <c:v>4.5184868608562592E-2</c:v>
                </c:pt>
                <c:pt idx="7">
                  <c:v>4.7109626647990337E-2</c:v>
                </c:pt>
                <c:pt idx="8">
                  <c:v>4.8424095552962836E-2</c:v>
                </c:pt>
                <c:pt idx="9">
                  <c:v>5.2068225865433956E-2</c:v>
                </c:pt>
                <c:pt idx="10">
                  <c:v>5.3189045333501168E-2</c:v>
                </c:pt>
                <c:pt idx="11">
                  <c:v>5.8036149420601597E-2</c:v>
                </c:pt>
                <c:pt idx="12">
                  <c:v>5.4843867794242794E-2</c:v>
                </c:pt>
                <c:pt idx="13">
                  <c:v>5.6545635573005001E-2</c:v>
                </c:pt>
                <c:pt idx="14">
                  <c:v>5.4298128472089313E-2</c:v>
                </c:pt>
                <c:pt idx="15">
                  <c:v>5.367023484337375E-2</c:v>
                </c:pt>
                <c:pt idx="16">
                  <c:v>5.6891857293513655E-2</c:v>
                </c:pt>
                <c:pt idx="17">
                  <c:v>6.1997160629800277E-2</c:v>
                </c:pt>
                <c:pt idx="18">
                  <c:v>6.3880841515946973E-2</c:v>
                </c:pt>
                <c:pt idx="19">
                  <c:v>6.7730357594802462E-2</c:v>
                </c:pt>
                <c:pt idx="20">
                  <c:v>6.5201178585679864E-2</c:v>
                </c:pt>
                <c:pt idx="21">
                  <c:v>6.9238475936680227E-2</c:v>
                </c:pt>
                <c:pt idx="22">
                  <c:v>7.547633507057569E-2</c:v>
                </c:pt>
                <c:pt idx="23">
                  <c:v>7.4355515602487626E-2</c:v>
                </c:pt>
                <c:pt idx="24">
                  <c:v>7.6696913339465336E-2</c:v>
                </c:pt>
                <c:pt idx="25">
                  <c:v>7.608075604027055E-2</c:v>
                </c:pt>
                <c:pt idx="26">
                  <c:v>8.1461863120003669E-2</c:v>
                </c:pt>
                <c:pt idx="27">
                  <c:v>7.8762507333017373E-2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C3-4E73-88F3-E744DCAEC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426064"/>
        <c:axId val="350426624"/>
      </c:scatterChart>
      <c:valAx>
        <c:axId val="350426064"/>
        <c:scaling>
          <c:orientation val="minMax"/>
          <c:max val="27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baseline="0">
                    <a:effectLst/>
                  </a:rPr>
                  <a:t>Temp. °C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50426624"/>
        <c:crossesAt val="-0.2"/>
        <c:crossBetween val="midCat"/>
        <c:majorUnit val="2"/>
      </c:valAx>
      <c:valAx>
        <c:axId val="350426624"/>
        <c:scaling>
          <c:orientation val="minMax"/>
          <c:max val="9.0000000000000024E-2"/>
          <c:min val="-3.0000000000000006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50426064"/>
        <c:crossesAt val="-6"/>
        <c:crossBetween val="midCat"/>
        <c:majorUnit val="1.0000000000000002E-2"/>
      </c:valAx>
    </c:plotArea>
    <c:legend>
      <c:legendPos val="r"/>
      <c:layout>
        <c:manualLayout>
          <c:xMode val="edge"/>
          <c:yMode val="edge"/>
          <c:x val="0.17510217154937494"/>
          <c:y val="0.14632033192260685"/>
          <c:w val="7.9104152407170114E-2"/>
          <c:h val="0.127299636647847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000" b="1">
                <a:solidFill>
                  <a:sysClr val="windowText" lastClr="000000"/>
                </a:solidFill>
                <a:latin typeface="+mn-lt"/>
              </a:rPr>
              <a:t>Ikaite Unit Cell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SGeorgia!$V$3:$V$21</c:f>
                <c:numCache>
                  <c:formatCode>General</c:formatCode>
                  <c:ptCount val="19"/>
                  <c:pt idx="0">
                    <c:v>5.9007661350492452E-3</c:v>
                  </c:pt>
                  <c:pt idx="1">
                    <c:v>5.5029541219282175E-3</c:v>
                  </c:pt>
                  <c:pt idx="2">
                    <c:v>5.4461379790403108E-3</c:v>
                  </c:pt>
                  <c:pt idx="3">
                    <c:v>5.3893180992249474E-3</c:v>
                  </c:pt>
                  <c:pt idx="4">
                    <c:v>3.9252999536111234E-3</c:v>
                  </c:pt>
                  <c:pt idx="5">
                    <c:v>3.9478524987013493E-3</c:v>
                  </c:pt>
                  <c:pt idx="6">
                    <c:v>3.8797169757810376E-3</c:v>
                  </c:pt>
                  <c:pt idx="7">
                    <c:v>3.9929592331340294E-3</c:v>
                  </c:pt>
                  <c:pt idx="8">
                    <c:v>4.1402094991378714E-3</c:v>
                  </c:pt>
                  <c:pt idx="9">
                    <c:v>4.0719812865804847E-3</c:v>
                  </c:pt>
                  <c:pt idx="10">
                    <c:v>4.2189872117053759E-3</c:v>
                  </c:pt>
                  <c:pt idx="11">
                    <c:v>4.6831115318729964E-3</c:v>
                  </c:pt>
                  <c:pt idx="12">
                    <c:v>5.1929239268391856E-3</c:v>
                  </c:pt>
                  <c:pt idx="13">
                    <c:v>6.2808487172556918E-3</c:v>
                  </c:pt>
                  <c:pt idx="14">
                    <c:v>7.7091535882198694E-3</c:v>
                  </c:pt>
                  <c:pt idx="15">
                    <c:v>9.2834649926656077E-3</c:v>
                  </c:pt>
                  <c:pt idx="16">
                    <c:v>1.2796118503164687E-2</c:v>
                  </c:pt>
                  <c:pt idx="17">
                    <c:v>1.8080892894571845E-2</c:v>
                  </c:pt>
                  <c:pt idx="18">
                    <c:v>2.1784531713041726E-2</c:v>
                  </c:pt>
                </c:numCache>
              </c:numRef>
            </c:plus>
            <c:minus>
              <c:numRef>
                <c:f>SGeorgia!$V$3:$V$21</c:f>
                <c:numCache>
                  <c:formatCode>General</c:formatCode>
                  <c:ptCount val="19"/>
                  <c:pt idx="0">
                    <c:v>5.9007661350492452E-3</c:v>
                  </c:pt>
                  <c:pt idx="1">
                    <c:v>5.5029541219282175E-3</c:v>
                  </c:pt>
                  <c:pt idx="2">
                    <c:v>5.4461379790403108E-3</c:v>
                  </c:pt>
                  <c:pt idx="3">
                    <c:v>5.3893180992249474E-3</c:v>
                  </c:pt>
                  <c:pt idx="4">
                    <c:v>3.9252999536111234E-3</c:v>
                  </c:pt>
                  <c:pt idx="5">
                    <c:v>3.9478524987013493E-3</c:v>
                  </c:pt>
                  <c:pt idx="6">
                    <c:v>3.8797169757810376E-3</c:v>
                  </c:pt>
                  <c:pt idx="7">
                    <c:v>3.9929592331340294E-3</c:v>
                  </c:pt>
                  <c:pt idx="8">
                    <c:v>4.1402094991378714E-3</c:v>
                  </c:pt>
                  <c:pt idx="9">
                    <c:v>4.0719812865804847E-3</c:v>
                  </c:pt>
                  <c:pt idx="10">
                    <c:v>4.2189872117053759E-3</c:v>
                  </c:pt>
                  <c:pt idx="11">
                    <c:v>4.6831115318729964E-3</c:v>
                  </c:pt>
                  <c:pt idx="12">
                    <c:v>5.1929239268391856E-3</c:v>
                  </c:pt>
                  <c:pt idx="13">
                    <c:v>6.2808487172556918E-3</c:v>
                  </c:pt>
                  <c:pt idx="14">
                    <c:v>7.7091535882198694E-3</c:v>
                  </c:pt>
                  <c:pt idx="15">
                    <c:v>9.2834649926656077E-3</c:v>
                  </c:pt>
                  <c:pt idx="16">
                    <c:v>1.2796118503164687E-2</c:v>
                  </c:pt>
                  <c:pt idx="17">
                    <c:v>1.8080892894571845E-2</c:v>
                  </c:pt>
                  <c:pt idx="18">
                    <c:v>2.1784531713041726E-2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SGeorgia!$B$3:$B$21</c:f>
              <c:numCache>
                <c:formatCode>General</c:formatCode>
                <c:ptCount val="19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</c:numCache>
            </c:numRef>
          </c:xVal>
          <c:yVal>
            <c:numRef>
              <c:f>SGeorgia!$T$3:$T$21</c:f>
              <c:numCache>
                <c:formatCode>0.0000</c:formatCode>
                <c:ptCount val="19"/>
                <c:pt idx="0">
                  <c:v>0</c:v>
                </c:pt>
                <c:pt idx="1">
                  <c:v>1.1722098879814643E-2</c:v>
                </c:pt>
                <c:pt idx="2">
                  <c:v>1.3276723803862111E-2</c:v>
                </c:pt>
                <c:pt idx="3">
                  <c:v>1.4933477372558863E-2</c:v>
                </c:pt>
                <c:pt idx="4">
                  <c:v>2.4942084547764969E-2</c:v>
                </c:pt>
                <c:pt idx="5">
                  <c:v>2.8414458465699378E-2</c:v>
                </c:pt>
                <c:pt idx="6">
                  <c:v>3.0196035933393997E-2</c:v>
                </c:pt>
                <c:pt idx="7">
                  <c:v>3.520033952100713E-2</c:v>
                </c:pt>
                <c:pt idx="8">
                  <c:v>4.0442943279461858E-2</c:v>
                </c:pt>
                <c:pt idx="9">
                  <c:v>4.4618870082726615E-2</c:v>
                </c:pt>
                <c:pt idx="10">
                  <c:v>5.522890149863395E-2</c:v>
                </c:pt>
                <c:pt idx="11">
                  <c:v>7.3850357705579919E-2</c:v>
                </c:pt>
                <c:pt idx="12">
                  <c:v>8.2599378263512102E-2</c:v>
                </c:pt>
                <c:pt idx="13">
                  <c:v>9.1337051194249827E-2</c:v>
                </c:pt>
                <c:pt idx="14">
                  <c:v>9.382218154729495E-2</c:v>
                </c:pt>
                <c:pt idx="15">
                  <c:v>0.11032163147105542</c:v>
                </c:pt>
                <c:pt idx="16">
                  <c:v>0.11997846220361652</c:v>
                </c:pt>
                <c:pt idx="17">
                  <c:v>0.10271872125859376</c:v>
                </c:pt>
                <c:pt idx="18">
                  <c:v>0.11755006998650332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92-42D2-8B4C-B97E733D20C7}"/>
            </c:ext>
          </c:extLst>
        </c:ser>
        <c:ser>
          <c:idx val="1"/>
          <c:order val="1"/>
          <c:tx>
            <c:v>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SGeorgia!$Z$3:$Z$21</c:f>
                <c:numCache>
                  <c:formatCode>General</c:formatCode>
                  <c:ptCount val="19"/>
                  <c:pt idx="0">
                    <c:v>5.8573275287658521E-3</c:v>
                  </c:pt>
                  <c:pt idx="1">
                    <c:v>5.4845734944274456E-3</c:v>
                  </c:pt>
                  <c:pt idx="2">
                    <c:v>5.4604415067643318E-3</c:v>
                  </c:pt>
                  <c:pt idx="3">
                    <c:v>5.3518723796120351E-3</c:v>
                  </c:pt>
                  <c:pt idx="4">
                    <c:v>3.8964792063304805E-3</c:v>
                  </c:pt>
                  <c:pt idx="5">
                    <c:v>3.9083479184860524E-3</c:v>
                  </c:pt>
                  <c:pt idx="6">
                    <c:v>3.8241961701998184E-3</c:v>
                  </c:pt>
                  <c:pt idx="7">
                    <c:v>3.9563707309376887E-3</c:v>
                  </c:pt>
                  <c:pt idx="8">
                    <c:v>4.1246922113785701E-3</c:v>
                  </c:pt>
                  <c:pt idx="9">
                    <c:v>4.0523389029945818E-3</c:v>
                  </c:pt>
                  <c:pt idx="10">
                    <c:v>4.1964228921722527E-3</c:v>
                  </c:pt>
                  <c:pt idx="11">
                    <c:v>4.7492509709813561E-3</c:v>
                  </c:pt>
                  <c:pt idx="12">
                    <c:v>5.3621095067797019E-3</c:v>
                  </c:pt>
                  <c:pt idx="13">
                    <c:v>6.6718935843792576E-3</c:v>
                  </c:pt>
                  <c:pt idx="14">
                    <c:v>8.47556248881947E-3</c:v>
                  </c:pt>
                  <c:pt idx="15">
                    <c:v>1.0445705889310618E-2</c:v>
                  </c:pt>
                  <c:pt idx="16">
                    <c:v>1.4581286283421258E-2</c:v>
                  </c:pt>
                  <c:pt idx="17">
                    <c:v>2.0564271099350787E-2</c:v>
                  </c:pt>
                  <c:pt idx="18">
                    <c:v>2.5864604325037784E-2</c:v>
                  </c:pt>
                </c:numCache>
              </c:numRef>
            </c:plus>
            <c:minus>
              <c:numRef>
                <c:f>SGeorgia!$Z$3:$Z$21</c:f>
                <c:numCache>
                  <c:formatCode>General</c:formatCode>
                  <c:ptCount val="19"/>
                  <c:pt idx="0">
                    <c:v>5.8573275287658521E-3</c:v>
                  </c:pt>
                  <c:pt idx="1">
                    <c:v>5.4845734944274456E-3</c:v>
                  </c:pt>
                  <c:pt idx="2">
                    <c:v>5.4604415067643318E-3</c:v>
                  </c:pt>
                  <c:pt idx="3">
                    <c:v>5.3518723796120351E-3</c:v>
                  </c:pt>
                  <c:pt idx="4">
                    <c:v>3.8964792063304805E-3</c:v>
                  </c:pt>
                  <c:pt idx="5">
                    <c:v>3.9083479184860524E-3</c:v>
                  </c:pt>
                  <c:pt idx="6">
                    <c:v>3.8241961701998184E-3</c:v>
                  </c:pt>
                  <c:pt idx="7">
                    <c:v>3.9563707309376887E-3</c:v>
                  </c:pt>
                  <c:pt idx="8">
                    <c:v>4.1246922113785701E-3</c:v>
                  </c:pt>
                  <c:pt idx="9">
                    <c:v>4.0523389029945818E-3</c:v>
                  </c:pt>
                  <c:pt idx="10">
                    <c:v>4.1964228921722527E-3</c:v>
                  </c:pt>
                  <c:pt idx="11">
                    <c:v>4.7492509709813561E-3</c:v>
                  </c:pt>
                  <c:pt idx="12">
                    <c:v>5.3621095067797019E-3</c:v>
                  </c:pt>
                  <c:pt idx="13">
                    <c:v>6.6718935843792576E-3</c:v>
                  </c:pt>
                  <c:pt idx="14">
                    <c:v>8.47556248881947E-3</c:v>
                  </c:pt>
                  <c:pt idx="15">
                    <c:v>1.0445705889310618E-2</c:v>
                  </c:pt>
                  <c:pt idx="16">
                    <c:v>1.4581286283421258E-2</c:v>
                  </c:pt>
                  <c:pt idx="17">
                    <c:v>2.0564271099350787E-2</c:v>
                  </c:pt>
                  <c:pt idx="18">
                    <c:v>2.5864604325037784E-2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2"/>
                </a:solidFill>
                <a:round/>
              </a:ln>
              <a:effectLst/>
            </c:spPr>
          </c:errBars>
          <c:xVal>
            <c:numRef>
              <c:f>SGeorgia!$B$3:$B$21</c:f>
              <c:numCache>
                <c:formatCode>General</c:formatCode>
                <c:ptCount val="19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</c:numCache>
            </c:numRef>
          </c:xVal>
          <c:yVal>
            <c:numRef>
              <c:f>SGeorgia!$X$3:$X$21</c:f>
              <c:numCache>
                <c:formatCode>0.0000</c:formatCode>
                <c:ptCount val="19"/>
                <c:pt idx="0">
                  <c:v>0</c:v>
                </c:pt>
                <c:pt idx="1">
                  <c:v>-1.7199134222204212E-3</c:v>
                </c:pt>
                <c:pt idx="2">
                  <c:v>-3.1271153131086165E-4</c:v>
                </c:pt>
                <c:pt idx="3">
                  <c:v>5.712999129697121E-3</c:v>
                </c:pt>
                <c:pt idx="4">
                  <c:v>9.94663216896291E-3</c:v>
                </c:pt>
                <c:pt idx="5">
                  <c:v>1.3975799976221861E-2</c:v>
                </c:pt>
                <c:pt idx="6">
                  <c:v>1.324213061431748E-2</c:v>
                </c:pt>
                <c:pt idx="7">
                  <c:v>1.5996397563151941E-2</c:v>
                </c:pt>
                <c:pt idx="8">
                  <c:v>1.6838313224381705E-2</c:v>
                </c:pt>
                <c:pt idx="9">
                  <c:v>2.1805615625573243E-2</c:v>
                </c:pt>
                <c:pt idx="10">
                  <c:v>2.6881164326047435E-2</c:v>
                </c:pt>
                <c:pt idx="11">
                  <c:v>3.282268342093244E-2</c:v>
                </c:pt>
                <c:pt idx="12">
                  <c:v>3.9088941413729518E-2</c:v>
                </c:pt>
                <c:pt idx="13">
                  <c:v>4.9384367213785536E-2</c:v>
                </c:pt>
                <c:pt idx="14">
                  <c:v>4.4020161715160162E-2</c:v>
                </c:pt>
                <c:pt idx="15">
                  <c:v>5.8164344823627978E-2</c:v>
                </c:pt>
                <c:pt idx="16">
                  <c:v>5.4243423315673056E-2</c:v>
                </c:pt>
                <c:pt idx="17">
                  <c:v>7.0769025008743894E-2</c:v>
                </c:pt>
                <c:pt idx="18">
                  <c:v>7.0708888175801954E-2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92-42D2-8B4C-B97E733D20C7}"/>
            </c:ext>
          </c:extLst>
        </c:ser>
        <c:ser>
          <c:idx val="2"/>
          <c:order val="2"/>
          <c:tx>
            <c:v>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SGeorgia!$AD$3:$AD$21</c:f>
                <c:numCache>
                  <c:formatCode>General</c:formatCode>
                  <c:ptCount val="19"/>
                  <c:pt idx="0">
                    <c:v>6.7318188341613256E-3</c:v>
                  </c:pt>
                  <c:pt idx="1">
                    <c:v>6.2963278366542303E-3</c:v>
                  </c:pt>
                  <c:pt idx="2">
                    <c:v>6.2330013686330184E-3</c:v>
                  </c:pt>
                  <c:pt idx="3">
                    <c:v>6.1422818830859215E-3</c:v>
                  </c:pt>
                  <c:pt idx="4">
                    <c:v>4.4658021912323525E-3</c:v>
                  </c:pt>
                  <c:pt idx="5">
                    <c:v>4.5110383205458687E-3</c:v>
                  </c:pt>
                  <c:pt idx="6">
                    <c:v>4.4203070718481967E-3</c:v>
                  </c:pt>
                  <c:pt idx="7">
                    <c:v>4.5378243967025876E-3</c:v>
                  </c:pt>
                  <c:pt idx="8">
                    <c:v>4.7008902344847529E-3</c:v>
                  </c:pt>
                  <c:pt idx="9">
                    <c:v>4.6101255747486121E-3</c:v>
                  </c:pt>
                  <c:pt idx="10">
                    <c:v>4.736444057116625E-3</c:v>
                  </c:pt>
                  <c:pt idx="11">
                    <c:v>5.2429249037484098E-3</c:v>
                  </c:pt>
                  <c:pt idx="12">
                    <c:v>5.6593290371932921E-3</c:v>
                  </c:pt>
                  <c:pt idx="13">
                    <c:v>6.573384366699235E-3</c:v>
                  </c:pt>
                  <c:pt idx="14">
                    <c:v>7.5964305287414442E-3</c:v>
                  </c:pt>
                  <c:pt idx="15">
                    <c:v>8.8536368893570583E-3</c:v>
                  </c:pt>
                  <c:pt idx="16">
                    <c:v>1.161359338972006E-2</c:v>
                  </c:pt>
                  <c:pt idx="17">
                    <c:v>1.6273889377196083E-2</c:v>
                  </c:pt>
                  <c:pt idx="18">
                    <c:v>1.8849870150366405E-2</c:v>
                  </c:pt>
                </c:numCache>
              </c:numRef>
            </c:plus>
            <c:minus>
              <c:numRef>
                <c:f>SGeorgia!$AD$3:$AD$21</c:f>
                <c:numCache>
                  <c:formatCode>General</c:formatCode>
                  <c:ptCount val="19"/>
                  <c:pt idx="0">
                    <c:v>6.7318188341613256E-3</c:v>
                  </c:pt>
                  <c:pt idx="1">
                    <c:v>6.2963278366542303E-3</c:v>
                  </c:pt>
                  <c:pt idx="2">
                    <c:v>6.2330013686330184E-3</c:v>
                  </c:pt>
                  <c:pt idx="3">
                    <c:v>6.1422818830859215E-3</c:v>
                  </c:pt>
                  <c:pt idx="4">
                    <c:v>4.4658021912323525E-3</c:v>
                  </c:pt>
                  <c:pt idx="5">
                    <c:v>4.5110383205458687E-3</c:v>
                  </c:pt>
                  <c:pt idx="6">
                    <c:v>4.4203070718481967E-3</c:v>
                  </c:pt>
                  <c:pt idx="7">
                    <c:v>4.5378243967025876E-3</c:v>
                  </c:pt>
                  <c:pt idx="8">
                    <c:v>4.7008902344847529E-3</c:v>
                  </c:pt>
                  <c:pt idx="9">
                    <c:v>4.6101255747486121E-3</c:v>
                  </c:pt>
                  <c:pt idx="10">
                    <c:v>4.736444057116625E-3</c:v>
                  </c:pt>
                  <c:pt idx="11">
                    <c:v>5.2429249037484098E-3</c:v>
                  </c:pt>
                  <c:pt idx="12">
                    <c:v>5.6593290371932921E-3</c:v>
                  </c:pt>
                  <c:pt idx="13">
                    <c:v>6.573384366699235E-3</c:v>
                  </c:pt>
                  <c:pt idx="14">
                    <c:v>7.5964305287414442E-3</c:v>
                  </c:pt>
                  <c:pt idx="15">
                    <c:v>8.8536368893570583E-3</c:v>
                  </c:pt>
                  <c:pt idx="16">
                    <c:v>1.161359338972006E-2</c:v>
                  </c:pt>
                  <c:pt idx="17">
                    <c:v>1.6273889377196083E-2</c:v>
                  </c:pt>
                  <c:pt idx="18">
                    <c:v>1.8849870150366405E-2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accent3"/>
                </a:solidFill>
                <a:round/>
              </a:ln>
              <a:effectLst/>
            </c:spPr>
          </c:errBars>
          <c:xVal>
            <c:numRef>
              <c:f>SGeorgia!$B$3:$B$21</c:f>
              <c:numCache>
                <c:formatCode>General</c:formatCode>
                <c:ptCount val="19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</c:numCache>
            </c:numRef>
          </c:xVal>
          <c:yVal>
            <c:numRef>
              <c:f>SGeorgia!$AB$3:$AB$21</c:f>
              <c:numCache>
                <c:formatCode>0.0000</c:formatCode>
                <c:ptCount val="19"/>
                <c:pt idx="0">
                  <c:v>0</c:v>
                </c:pt>
                <c:pt idx="1">
                  <c:v>9.4589755893219659E-3</c:v>
                </c:pt>
                <c:pt idx="2">
                  <c:v>8.0183844794541499E-3</c:v>
                </c:pt>
                <c:pt idx="3">
                  <c:v>1.0029775840392861E-2</c:v>
                </c:pt>
                <c:pt idx="4">
                  <c:v>2.0965583825370542E-2</c:v>
                </c:pt>
                <c:pt idx="5">
                  <c:v>2.2206847863421007E-2</c:v>
                </c:pt>
                <c:pt idx="6">
                  <c:v>2.5559166798334951E-2</c:v>
                </c:pt>
                <c:pt idx="7">
                  <c:v>3.0777911951068194E-2</c:v>
                </c:pt>
                <c:pt idx="8">
                  <c:v>3.0134629128421502E-2</c:v>
                </c:pt>
                <c:pt idx="9">
                  <c:v>3.4229894421890811E-2</c:v>
                </c:pt>
                <c:pt idx="10">
                  <c:v>4.4422756048313125E-2</c:v>
                </c:pt>
                <c:pt idx="11">
                  <c:v>5.7243110893987967E-2</c:v>
                </c:pt>
                <c:pt idx="12">
                  <c:v>5.9580673826969487E-2</c:v>
                </c:pt>
                <c:pt idx="13">
                  <c:v>6.7073559662579579E-2</c:v>
                </c:pt>
                <c:pt idx="14">
                  <c:v>6.8178918878949557E-2</c:v>
                </c:pt>
                <c:pt idx="15">
                  <c:v>8.3101268300032852E-2</c:v>
                </c:pt>
                <c:pt idx="16">
                  <c:v>9.2986078997306307E-2</c:v>
                </c:pt>
                <c:pt idx="17">
                  <c:v>0.10181083208542049</c:v>
                </c:pt>
                <c:pt idx="18">
                  <c:v>0.12084656744285097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92-42D2-8B4C-B97E733D2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033200"/>
        <c:axId val="350033760"/>
      </c:scatterChart>
      <c:valAx>
        <c:axId val="350033200"/>
        <c:scaling>
          <c:orientation val="minMax"/>
          <c:max val="14"/>
          <c:min val="-6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Temp. °C</a:t>
                </a:r>
                <a:endParaRPr lang="en-GB" sz="1000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033760"/>
        <c:crossesAt val="-1.0000000000000002E-2"/>
        <c:crossBetween val="midCat"/>
      </c:valAx>
      <c:valAx>
        <c:axId val="350033760"/>
        <c:scaling>
          <c:orientation val="minMax"/>
          <c:max val="0.13"/>
          <c:min val="-1.0000000000000002E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>
                    <a:solidFill>
                      <a:sysClr val="windowText" lastClr="000000"/>
                    </a:solidFill>
                    <a:effectLst/>
                  </a:rPr>
                  <a:t>% change</a:t>
                </a:r>
                <a:endParaRPr lang="en-GB" sz="1000" b="1">
                  <a:solidFill>
                    <a:sysClr val="windowText" lastClr="000000"/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033200"/>
        <c:crossesAt val="-6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815680083047135"/>
          <c:y val="0.10064012831729367"/>
          <c:w val="8.2469567831799651E-2"/>
          <c:h val="0.15625109361329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 Calcite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SGeorgia!$I$3:$I$24</c:f>
                <c:numCache>
                  <c:formatCode>General</c:formatCode>
                  <c:ptCount val="22"/>
                  <c:pt idx="0">
                    <c:v>7.2657483590347471E-3</c:v>
                  </c:pt>
                  <c:pt idx="1">
                    <c:v>6.8840777503395879E-3</c:v>
                  </c:pt>
                  <c:pt idx="2">
                    <c:v>6.6835394258578729E-3</c:v>
                  </c:pt>
                  <c:pt idx="3">
                    <c:v>5.8202334595989494E-3</c:v>
                  </c:pt>
                  <c:pt idx="4">
                    <c:v>4.6763963809910306E-3</c:v>
                  </c:pt>
                  <c:pt idx="5">
                    <c:v>4.2946085404110624E-3</c:v>
                  </c:pt>
                  <c:pt idx="6">
                    <c:v>3.7122250996983268E-3</c:v>
                  </c:pt>
                  <c:pt idx="7">
                    <c:v>3.0697255043428589E-3</c:v>
                  </c:pt>
                  <c:pt idx="8">
                    <c:v>2.3670903825318357E-3</c:v>
                  </c:pt>
                  <c:pt idx="9">
                    <c:v>1.7852078082181339E-3</c:v>
                  </c:pt>
                  <c:pt idx="10">
                    <c:v>1.4239686004895646E-3</c:v>
                  </c:pt>
                  <c:pt idx="11">
                    <c:v>1.3034614722858019E-3</c:v>
                  </c:pt>
                  <c:pt idx="12">
                    <c:v>1.1831068385580535E-3</c:v>
                  </c:pt>
                  <c:pt idx="13">
                    <c:v>1.1830638988853332E-3</c:v>
                  </c:pt>
                  <c:pt idx="14">
                    <c:v>1.1229511155316171E-3</c:v>
                  </c:pt>
                  <c:pt idx="15">
                    <c:v>1.1028351686515694E-3</c:v>
                  </c:pt>
                  <c:pt idx="16">
                    <c:v>1.1028608209695953E-3</c:v>
                  </c:pt>
                  <c:pt idx="17">
                    <c:v>1.1629975097817115E-3</c:v>
                  </c:pt>
                  <c:pt idx="18">
                    <c:v>1.0827755869395608E-3</c:v>
                  </c:pt>
                  <c:pt idx="19">
                    <c:v>1.0627248264550306E-3</c:v>
                  </c:pt>
                  <c:pt idx="20">
                    <c:v>1.0426970401640884E-3</c:v>
                  </c:pt>
                  <c:pt idx="21">
                    <c:v>9.6247085517941664E-4</c:v>
                  </c:pt>
                </c:numCache>
              </c:numRef>
            </c:plus>
            <c:minus>
              <c:numRef>
                <c:f>SGeorgia!$I$3:$I$24</c:f>
                <c:numCache>
                  <c:formatCode>General</c:formatCode>
                  <c:ptCount val="22"/>
                  <c:pt idx="0">
                    <c:v>7.2657483590347471E-3</c:v>
                  </c:pt>
                  <c:pt idx="1">
                    <c:v>6.8840777503395879E-3</c:v>
                  </c:pt>
                  <c:pt idx="2">
                    <c:v>6.6835394258578729E-3</c:v>
                  </c:pt>
                  <c:pt idx="3">
                    <c:v>5.8202334595989494E-3</c:v>
                  </c:pt>
                  <c:pt idx="4">
                    <c:v>4.6763963809910306E-3</c:v>
                  </c:pt>
                  <c:pt idx="5">
                    <c:v>4.2946085404110624E-3</c:v>
                  </c:pt>
                  <c:pt idx="6">
                    <c:v>3.7122250996983268E-3</c:v>
                  </c:pt>
                  <c:pt idx="7">
                    <c:v>3.0697255043428589E-3</c:v>
                  </c:pt>
                  <c:pt idx="8">
                    <c:v>2.3670903825318357E-3</c:v>
                  </c:pt>
                  <c:pt idx="9">
                    <c:v>1.7852078082181339E-3</c:v>
                  </c:pt>
                  <c:pt idx="10">
                    <c:v>1.4239686004895646E-3</c:v>
                  </c:pt>
                  <c:pt idx="11">
                    <c:v>1.3034614722858019E-3</c:v>
                  </c:pt>
                  <c:pt idx="12">
                    <c:v>1.1831068385580535E-3</c:v>
                  </c:pt>
                  <c:pt idx="13">
                    <c:v>1.1830638988853332E-3</c:v>
                  </c:pt>
                  <c:pt idx="14">
                    <c:v>1.1229511155316171E-3</c:v>
                  </c:pt>
                  <c:pt idx="15">
                    <c:v>1.1028351686515694E-3</c:v>
                  </c:pt>
                  <c:pt idx="16">
                    <c:v>1.1028608209695953E-3</c:v>
                  </c:pt>
                  <c:pt idx="17">
                    <c:v>1.1629975097817115E-3</c:v>
                  </c:pt>
                  <c:pt idx="18">
                    <c:v>1.0827755869395608E-3</c:v>
                  </c:pt>
                  <c:pt idx="19">
                    <c:v>1.0627248264550306E-3</c:v>
                  </c:pt>
                  <c:pt idx="20">
                    <c:v>1.0426970401640884E-3</c:v>
                  </c:pt>
                  <c:pt idx="21">
                    <c:v>9.6247085517941664E-4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SGeorgia!$B$3:$B$24</c:f>
              <c:numCache>
                <c:formatCode>General</c:formatCode>
                <c:ptCount val="22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</c:numCache>
            </c:numRef>
          </c:xVal>
          <c:yVal>
            <c:numRef>
              <c:f>SGeorgia!$G$3:$G$24</c:f>
              <c:numCache>
                <c:formatCode>0.0000</c:formatCode>
                <c:ptCount val="22"/>
                <c:pt idx="0">
                  <c:v>0</c:v>
                </c:pt>
                <c:pt idx="1">
                  <c:v>4.6364305826874499E-3</c:v>
                </c:pt>
                <c:pt idx="2">
                  <c:v>2.187752958920795E-3</c:v>
                </c:pt>
                <c:pt idx="3">
                  <c:v>6.7639701574445854E-3</c:v>
                </c:pt>
                <c:pt idx="4">
                  <c:v>3.7733720759554287E-3</c:v>
                </c:pt>
                <c:pt idx="5">
                  <c:v>1.4270572053240395E-2</c:v>
                </c:pt>
                <c:pt idx="6">
                  <c:v>2.5149123463716366E-2</c:v>
                </c:pt>
                <c:pt idx="7">
                  <c:v>3.7693578503492718E-2</c:v>
                </c:pt>
                <c:pt idx="8">
                  <c:v>5.5035033150470196E-2</c:v>
                </c:pt>
                <c:pt idx="9">
                  <c:v>6.2882844223341963E-2</c:v>
                </c:pt>
                <c:pt idx="10">
                  <c:v>7.5949148592774379E-2</c:v>
                </c:pt>
                <c:pt idx="11">
                  <c:v>8.9135879730587592E-2</c:v>
                </c:pt>
                <c:pt idx="12">
                  <c:v>9.2106406683992489E-2</c:v>
                </c:pt>
                <c:pt idx="13">
                  <c:v>9.5739280863518517E-2</c:v>
                </c:pt>
                <c:pt idx="14">
                  <c:v>9.1905695403363769E-2</c:v>
                </c:pt>
                <c:pt idx="15">
                  <c:v>9.7646038029562648E-2</c:v>
                </c:pt>
                <c:pt idx="16">
                  <c:v>9.5317787174176799E-2</c:v>
                </c:pt>
                <c:pt idx="17">
                  <c:v>9.6983690803459352E-2</c:v>
                </c:pt>
                <c:pt idx="18">
                  <c:v>9.8388669767913883E-2</c:v>
                </c:pt>
                <c:pt idx="19">
                  <c:v>9.8328456383732388E-2</c:v>
                </c:pt>
                <c:pt idx="20">
                  <c:v>9.606041891252802E-2</c:v>
                </c:pt>
                <c:pt idx="21">
                  <c:v>9.8007318334705051E-2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7-4211-B590-3D0C731387C6}"/>
            </c:ext>
          </c:extLst>
        </c:ser>
        <c:ser>
          <c:idx val="2"/>
          <c:order val="1"/>
          <c:tx>
            <c:v>c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SGeorgia!$M$3:$M$24</c:f>
                <c:numCache>
                  <c:formatCode>General</c:formatCode>
                  <c:ptCount val="22"/>
                  <c:pt idx="0">
                    <c:v>2.6810642520397863E-2</c:v>
                  </c:pt>
                  <c:pt idx="1">
                    <c:v>2.5377505823047628E-2</c:v>
                  </c:pt>
                  <c:pt idx="2">
                    <c:v>2.4825702999273974E-2</c:v>
                  </c:pt>
                  <c:pt idx="3">
                    <c:v>2.1899244437873954E-2</c:v>
                  </c:pt>
                  <c:pt idx="4">
                    <c:v>1.7165089685243835E-2</c:v>
                  </c:pt>
                  <c:pt idx="5">
                    <c:v>1.6020374485506288E-2</c:v>
                  </c:pt>
                  <c:pt idx="6">
                    <c:v>1.3756889678849461E-2</c:v>
                  </c:pt>
                  <c:pt idx="7">
                    <c:v>1.1637975807220159E-2</c:v>
                  </c:pt>
                  <c:pt idx="8">
                    <c:v>9.0648151899061172E-3</c:v>
                  </c:pt>
                  <c:pt idx="9">
                    <c:v>7.002879633413046E-3</c:v>
                  </c:pt>
                  <c:pt idx="10">
                    <c:v>5.7046331128598271E-3</c:v>
                  </c:pt>
                  <c:pt idx="11">
                    <c:v>5.1875340505275203E-3</c:v>
                  </c:pt>
                  <c:pt idx="12">
                    <c:v>4.7176152290721992E-3</c:v>
                  </c:pt>
                  <c:pt idx="13">
                    <c:v>4.6351481287730985E-3</c:v>
                  </c:pt>
                  <c:pt idx="14">
                    <c:v>4.4062568847763831E-3</c:v>
                  </c:pt>
                  <c:pt idx="15">
                    <c:v>4.3063166331362614E-3</c:v>
                  </c:pt>
                  <c:pt idx="16">
                    <c:v>4.306256756393647E-3</c:v>
                  </c:pt>
                  <c:pt idx="17">
                    <c:v>4.5231515841854426E-3</c:v>
                  </c:pt>
                  <c:pt idx="18">
                    <c:v>4.2060531968937387E-3</c:v>
                  </c:pt>
                  <c:pt idx="19">
                    <c:v>4.1591083622539975E-3</c:v>
                  </c:pt>
                  <c:pt idx="20">
                    <c:v>4.0945546470819464E-3</c:v>
                  </c:pt>
                  <c:pt idx="21">
                    <c:v>3.7894023789821207E-3</c:v>
                  </c:pt>
                </c:numCache>
              </c:numRef>
            </c:plus>
            <c:minus>
              <c:numRef>
                <c:f>SGeorgia!$M$3:$M$24</c:f>
                <c:numCache>
                  <c:formatCode>General</c:formatCode>
                  <c:ptCount val="22"/>
                  <c:pt idx="0">
                    <c:v>2.6810642520397863E-2</c:v>
                  </c:pt>
                  <c:pt idx="1">
                    <c:v>2.5377505823047628E-2</c:v>
                  </c:pt>
                  <c:pt idx="2">
                    <c:v>2.4825702999273974E-2</c:v>
                  </c:pt>
                  <c:pt idx="3">
                    <c:v>2.1899244437873954E-2</c:v>
                  </c:pt>
                  <c:pt idx="4">
                    <c:v>1.7165089685243835E-2</c:v>
                  </c:pt>
                  <c:pt idx="5">
                    <c:v>1.6020374485506288E-2</c:v>
                  </c:pt>
                  <c:pt idx="6">
                    <c:v>1.3756889678849461E-2</c:v>
                  </c:pt>
                  <c:pt idx="7">
                    <c:v>1.1637975807220159E-2</c:v>
                  </c:pt>
                  <c:pt idx="8">
                    <c:v>9.0648151899061172E-3</c:v>
                  </c:pt>
                  <c:pt idx="9">
                    <c:v>7.002879633413046E-3</c:v>
                  </c:pt>
                  <c:pt idx="10">
                    <c:v>5.7046331128598271E-3</c:v>
                  </c:pt>
                  <c:pt idx="11">
                    <c:v>5.1875340505275203E-3</c:v>
                  </c:pt>
                  <c:pt idx="12">
                    <c:v>4.7176152290721992E-3</c:v>
                  </c:pt>
                  <c:pt idx="13">
                    <c:v>4.6351481287730985E-3</c:v>
                  </c:pt>
                  <c:pt idx="14">
                    <c:v>4.4062568847763831E-3</c:v>
                  </c:pt>
                  <c:pt idx="15">
                    <c:v>4.3063166331362614E-3</c:v>
                  </c:pt>
                  <c:pt idx="16">
                    <c:v>4.306256756393647E-3</c:v>
                  </c:pt>
                  <c:pt idx="17">
                    <c:v>4.5231515841854426E-3</c:v>
                  </c:pt>
                  <c:pt idx="18">
                    <c:v>4.2060531968937387E-3</c:v>
                  </c:pt>
                  <c:pt idx="19">
                    <c:v>4.1591083622539975E-3</c:v>
                  </c:pt>
                  <c:pt idx="20">
                    <c:v>4.0945546470819464E-3</c:v>
                  </c:pt>
                  <c:pt idx="21">
                    <c:v>3.7894023789821207E-3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SGeorgia!$B$3:$B$24</c:f>
              <c:numCache>
                <c:formatCode>General</c:formatCode>
                <c:ptCount val="22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</c:numCache>
            </c:numRef>
          </c:xVal>
          <c:yVal>
            <c:numRef>
              <c:f>SGeorgia!$K$3:$K$24</c:f>
              <c:numCache>
                <c:formatCode>0.0000</c:formatCode>
                <c:ptCount val="22"/>
                <c:pt idx="0">
                  <c:v>0</c:v>
                </c:pt>
                <c:pt idx="1">
                  <c:v>1.9852334597532325E-2</c:v>
                </c:pt>
                <c:pt idx="2">
                  <c:v>1.7754263711997426E-2</c:v>
                </c:pt>
                <c:pt idx="3">
                  <c:v>1.8929653563831507E-2</c:v>
                </c:pt>
                <c:pt idx="4">
                  <c:v>4.2854713997968294E-2</c:v>
                </c:pt>
                <c:pt idx="5">
                  <c:v>3.7865184076928238E-2</c:v>
                </c:pt>
                <c:pt idx="6">
                  <c:v>5.0341947354181869E-2</c:v>
                </c:pt>
                <c:pt idx="7">
                  <c:v>8.7108141919640433E-2</c:v>
                </c:pt>
                <c:pt idx="8">
                  <c:v>0.10143026726425397</c:v>
                </c:pt>
                <c:pt idx="9">
                  <c:v>0.11882016012218323</c:v>
                </c:pt>
                <c:pt idx="10">
                  <c:v>0.13605725229938367</c:v>
                </c:pt>
                <c:pt idx="11">
                  <c:v>0.14822253726589357</c:v>
                </c:pt>
                <c:pt idx="12">
                  <c:v>0.15796064218834999</c:v>
                </c:pt>
                <c:pt idx="13">
                  <c:v>0.16486605756789088</c:v>
                </c:pt>
                <c:pt idx="14">
                  <c:v>0.16639994132454874</c:v>
                </c:pt>
                <c:pt idx="15">
                  <c:v>0.17100746954374588</c:v>
                </c:pt>
                <c:pt idx="16">
                  <c:v>0.17240030651816363</c:v>
                </c:pt>
                <c:pt idx="17">
                  <c:v>0.17634373947107929</c:v>
                </c:pt>
                <c:pt idx="18">
                  <c:v>0.18353124841505866</c:v>
                </c:pt>
                <c:pt idx="19">
                  <c:v>0.18390149621839202</c:v>
                </c:pt>
                <c:pt idx="20">
                  <c:v>0.18453620673838911</c:v>
                </c:pt>
                <c:pt idx="21">
                  <c:v>0.18754520475909439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C7-4211-B590-3D0C73138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0041600"/>
        <c:axId val="350042160"/>
      </c:scatterChart>
      <c:valAx>
        <c:axId val="350041600"/>
        <c:scaling>
          <c:orientation val="minMax"/>
          <c:max val="17"/>
          <c:min val="-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000" b="1" i="0" baseline="0">
                    <a:effectLst/>
                  </a:rPr>
                  <a:t>Temp. °C</a:t>
                </a:r>
                <a:endParaRPr lang="en-GB" sz="1000">
                  <a:effectLst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350042160"/>
        <c:crossesAt val="-0.2"/>
        <c:crossBetween val="midCat"/>
        <c:majorUnit val="2"/>
      </c:valAx>
      <c:valAx>
        <c:axId val="350042160"/>
        <c:scaling>
          <c:orientation val="minMax"/>
          <c:max val="0.2"/>
          <c:min val="-1.0000000000000002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350041600"/>
        <c:crossesAt val="-6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7510217154937494"/>
          <c:y val="0.14632033192260685"/>
          <c:w val="7.9104152407170114E-2"/>
          <c:h val="0.127299636647847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Ikaite</a:t>
            </a:r>
            <a:r>
              <a:rPr lang="en-GB" baseline="0"/>
              <a:t> Transformation to Calcite</a:t>
            </a:r>
            <a:endParaRPr lang="en-GB"/>
          </a:p>
        </c:rich>
      </c:tx>
      <c:layout>
        <c:manualLayout>
          <c:xMode val="edge"/>
          <c:yMode val="edge"/>
          <c:x val="0.30976007251361376"/>
          <c:y val="1.315399712860755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454569792413237E-2"/>
          <c:y val="6.289092898045312E-2"/>
          <c:w val="0.9330674230680488"/>
          <c:h val="0.87016644964281942"/>
        </c:manualLayout>
      </c:layout>
      <c:scatterChart>
        <c:scatterStyle val="lineMarker"/>
        <c:varyColors val="0"/>
        <c:ser>
          <c:idx val="7"/>
          <c:order val="0"/>
          <c:tx>
            <c:v>Congo 1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'Congo 1'!$B$8:$B$35</c:f>
              <c:numCache>
                <c:formatCode>General</c:formatCode>
                <c:ptCount val="2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'Congo 1'!$E$9:$E$35</c:f>
              <c:numCache>
                <c:formatCode>0</c:formatCode>
                <c:ptCount val="27"/>
                <c:pt idx="0">
                  <c:v>100</c:v>
                </c:pt>
                <c:pt idx="1">
                  <c:v>99.977937996946622</c:v>
                </c:pt>
                <c:pt idx="2">
                  <c:v>100.06621639517945</c:v>
                </c:pt>
                <c:pt idx="3">
                  <c:v>99.581685762344677</c:v>
                </c:pt>
                <c:pt idx="4">
                  <c:v>99.340334582299874</c:v>
                </c:pt>
                <c:pt idx="5">
                  <c:v>99.933829173394017</c:v>
                </c:pt>
                <c:pt idx="6">
                  <c:v>98.706945674185363</c:v>
                </c:pt>
                <c:pt idx="7">
                  <c:v>99.296517762926484</c:v>
                </c:pt>
                <c:pt idx="8">
                  <c:v>99.384171446669228</c:v>
                </c:pt>
                <c:pt idx="9">
                  <c:v>98.685179341537804</c:v>
                </c:pt>
                <c:pt idx="10">
                  <c:v>96.874348822671436</c:v>
                </c:pt>
                <c:pt idx="11">
                  <c:v>92.759285526215209</c:v>
                </c:pt>
                <c:pt idx="12">
                  <c:v>83.462940853796241</c:v>
                </c:pt>
                <c:pt idx="13">
                  <c:v>70.900184261381511</c:v>
                </c:pt>
                <c:pt idx="14">
                  <c:v>54.47747620298702</c:v>
                </c:pt>
                <c:pt idx="15">
                  <c:v>38.364708210642469</c:v>
                </c:pt>
                <c:pt idx="16">
                  <c:v>26.121694703372551</c:v>
                </c:pt>
                <c:pt idx="17">
                  <c:v>19.300312451979714</c:v>
                </c:pt>
                <c:pt idx="18">
                  <c:v>12.791819409608335</c:v>
                </c:pt>
                <c:pt idx="19">
                  <c:v>9.4236731034997945</c:v>
                </c:pt>
                <c:pt idx="20">
                  <c:v>6.6955644611651808</c:v>
                </c:pt>
                <c:pt idx="21">
                  <c:v>3.960431034863634</c:v>
                </c:pt>
                <c:pt idx="22">
                  <c:v>2.180370593617603</c:v>
                </c:pt>
                <c:pt idx="23">
                  <c:v>1.3671245244083317</c:v>
                </c:pt>
                <c:pt idx="24">
                  <c:v>0.65017342224156249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44-4F92-B5A9-117EC003352A}"/>
            </c:ext>
          </c:extLst>
        </c:ser>
        <c:ser>
          <c:idx val="3"/>
          <c:order val="1"/>
          <c:tx>
            <c:v>Congo 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xVal>
            <c:numRef>
              <c:f>'Congo 2'!$B$8:$B$36</c:f>
              <c:numCache>
                <c:formatCode>General</c:formatCode>
                <c:ptCount val="2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'Congo 2'!$E$9:$E$36</c:f>
              <c:numCache>
                <c:formatCode>0</c:formatCode>
                <c:ptCount val="28"/>
                <c:pt idx="0">
                  <c:v>100</c:v>
                </c:pt>
                <c:pt idx="1">
                  <c:v>99.337256773235765</c:v>
                </c:pt>
                <c:pt idx="2">
                  <c:v>99.579731559063219</c:v>
                </c:pt>
                <c:pt idx="3">
                  <c:v>99.535599607249907</c:v>
                </c:pt>
                <c:pt idx="4">
                  <c:v>99.139323640793407</c:v>
                </c:pt>
                <c:pt idx="5">
                  <c:v>97.7435043596372</c:v>
                </c:pt>
                <c:pt idx="6">
                  <c:v>94.571399028021901</c:v>
                </c:pt>
                <c:pt idx="7">
                  <c:v>90.636704119850179</c:v>
                </c:pt>
                <c:pt idx="8">
                  <c:v>84.191508581752458</c:v>
                </c:pt>
                <c:pt idx="9">
                  <c:v>74.236304157515633</c:v>
                </c:pt>
                <c:pt idx="10">
                  <c:v>63.503649635036496</c:v>
                </c:pt>
                <c:pt idx="11">
                  <c:v>53.024901493017381</c:v>
                </c:pt>
                <c:pt idx="12">
                  <c:v>45.20248292828294</c:v>
                </c:pt>
                <c:pt idx="13">
                  <c:v>39.446682097359165</c:v>
                </c:pt>
                <c:pt idx="14">
                  <c:v>33.961934593641011</c:v>
                </c:pt>
                <c:pt idx="15">
                  <c:v>29.437521050858884</c:v>
                </c:pt>
                <c:pt idx="16">
                  <c:v>26.034857198982873</c:v>
                </c:pt>
                <c:pt idx="17">
                  <c:v>22.106629245492044</c:v>
                </c:pt>
                <c:pt idx="18">
                  <c:v>18.181447668731657</c:v>
                </c:pt>
                <c:pt idx="19">
                  <c:v>14.646775983232645</c:v>
                </c:pt>
                <c:pt idx="20">
                  <c:v>11.138458016141033</c:v>
                </c:pt>
                <c:pt idx="21">
                  <c:v>8.4457968456017269</c:v>
                </c:pt>
                <c:pt idx="22">
                  <c:v>6.0518653568804588</c:v>
                </c:pt>
                <c:pt idx="23">
                  <c:v>4.3479617258145753</c:v>
                </c:pt>
                <c:pt idx="24">
                  <c:v>2.8484053405406349</c:v>
                </c:pt>
                <c:pt idx="25">
                  <c:v>1.7115137012134061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44-4F92-B5A9-117EC003352A}"/>
            </c:ext>
          </c:extLst>
        </c:ser>
        <c:ser>
          <c:idx val="10"/>
          <c:order val="2"/>
          <c:tx>
            <c:v>Congo 3</c:v>
          </c:tx>
          <c:spPr>
            <a:ln cmpd="dbl">
              <a:solidFill>
                <a:srgbClr val="00B05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B050"/>
                </a:solidFill>
              </a:ln>
            </c:spPr>
          </c:marker>
          <c:xVal>
            <c:numRef>
              <c:f>'Congo 3'!$B$3:$B$37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xVal>
          <c:yVal>
            <c:numRef>
              <c:f>'Congo 3'!$E$3:$E$37</c:f>
              <c:numCache>
                <c:formatCode>0</c:formatCode>
                <c:ptCount val="35"/>
                <c:pt idx="0">
                  <c:v>99.974720152083549</c:v>
                </c:pt>
                <c:pt idx="1">
                  <c:v>97.874681202180298</c:v>
                </c:pt>
                <c:pt idx="2">
                  <c:v>96.4999553185785</c:v>
                </c:pt>
                <c:pt idx="3">
                  <c:v>95.505995298579677</c:v>
                </c:pt>
                <c:pt idx="4">
                  <c:v>95.916852264290981</c:v>
                </c:pt>
                <c:pt idx="5">
                  <c:v>95.168986867531615</c:v>
                </c:pt>
                <c:pt idx="6">
                  <c:v>94.212735904578821</c:v>
                </c:pt>
                <c:pt idx="7">
                  <c:v>93.501924993648473</c:v>
                </c:pt>
                <c:pt idx="8">
                  <c:v>93.195586642863418</c:v>
                </c:pt>
                <c:pt idx="9">
                  <c:v>91.81788252609563</c:v>
                </c:pt>
                <c:pt idx="10">
                  <c:v>90.643370503285652</c:v>
                </c:pt>
                <c:pt idx="11">
                  <c:v>88.898206560064025</c:v>
                </c:pt>
                <c:pt idx="12">
                  <c:v>85.462670381242631</c:v>
                </c:pt>
                <c:pt idx="13">
                  <c:v>81.285375205404407</c:v>
                </c:pt>
                <c:pt idx="14">
                  <c:v>76.438954262286359</c:v>
                </c:pt>
                <c:pt idx="15">
                  <c:v>70.105910488554827</c:v>
                </c:pt>
                <c:pt idx="16">
                  <c:v>62.148287737994664</c:v>
                </c:pt>
                <c:pt idx="17">
                  <c:v>53.976874966343289</c:v>
                </c:pt>
                <c:pt idx="18">
                  <c:v>46.23185871655884</c:v>
                </c:pt>
                <c:pt idx="19">
                  <c:v>37.779632492782575</c:v>
                </c:pt>
                <c:pt idx="20">
                  <c:v>30.722248461752471</c:v>
                </c:pt>
                <c:pt idx="21">
                  <c:v>25.282451811587482</c:v>
                </c:pt>
                <c:pt idx="22">
                  <c:v>19.306555847083057</c:v>
                </c:pt>
                <c:pt idx="23">
                  <c:v>15.641037285980286</c:v>
                </c:pt>
                <c:pt idx="24">
                  <c:v>12.568321080121114</c:v>
                </c:pt>
                <c:pt idx="25">
                  <c:v>8.4019193492007993</c:v>
                </c:pt>
                <c:pt idx="26">
                  <c:v>6.4904633002021122</c:v>
                </c:pt>
                <c:pt idx="27">
                  <c:v>3.8977202586337736</c:v>
                </c:pt>
                <c:pt idx="28">
                  <c:v>1.138133873242551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44-4F92-B5A9-117EC003352A}"/>
            </c:ext>
          </c:extLst>
        </c:ser>
        <c:ser>
          <c:idx val="2"/>
          <c:order val="3"/>
          <c:tx>
            <c:v>Laptev 1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'Laptev 1'!$B$24:$B$34</c:f>
              <c:numCache>
                <c:formatCode>General</c:formatCode>
                <c:ptCount val="11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</c:numCache>
            </c:numRef>
          </c:xVal>
          <c:yVal>
            <c:numRef>
              <c:f>'Laptev 1'!$E$25:$E$36</c:f>
              <c:numCache>
                <c:formatCode>0</c:formatCode>
                <c:ptCount val="12"/>
                <c:pt idx="0">
                  <c:v>100</c:v>
                </c:pt>
                <c:pt idx="1">
                  <c:v>99.957335699779833</c:v>
                </c:pt>
                <c:pt idx="2">
                  <c:v>96.831219413922469</c:v>
                </c:pt>
                <c:pt idx="3">
                  <c:v>87.585226819103568</c:v>
                </c:pt>
                <c:pt idx="4">
                  <c:v>63.12826809784633</c:v>
                </c:pt>
                <c:pt idx="5">
                  <c:v>35.863889236510083</c:v>
                </c:pt>
                <c:pt idx="6">
                  <c:v>19.285342842285125</c:v>
                </c:pt>
                <c:pt idx="7">
                  <c:v>9.8893772195991456</c:v>
                </c:pt>
                <c:pt idx="8">
                  <c:v>4.5821221555238312</c:v>
                </c:pt>
                <c:pt idx="9">
                  <c:v>1.7634976035804346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44-4F92-B5A9-117EC003352A}"/>
            </c:ext>
          </c:extLst>
        </c:ser>
        <c:ser>
          <c:idx val="8"/>
          <c:order val="4"/>
          <c:tx>
            <c:strRef>
              <c:f>'Laptev 2'!$A$1</c:f>
              <c:strCache>
                <c:ptCount val="1"/>
                <c:pt idx="0">
                  <c:v>Laptev 2</c:v>
                </c:pt>
              </c:strCache>
            </c:strRef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'Laptev 2'!$B$18:$B$30</c:f>
              <c:numCache>
                <c:formatCode>General</c:formatCode>
                <c:ptCount val="1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</c:numCache>
            </c:numRef>
          </c:xVal>
          <c:yVal>
            <c:numRef>
              <c:f>'Laptev 2'!$E$19:$E$31</c:f>
              <c:numCache>
                <c:formatCode>0</c:formatCode>
                <c:ptCount val="13"/>
                <c:pt idx="0">
                  <c:v>100</c:v>
                </c:pt>
                <c:pt idx="1">
                  <c:v>99.957557340033574</c:v>
                </c:pt>
                <c:pt idx="2">
                  <c:v>93.044189852700512</c:v>
                </c:pt>
                <c:pt idx="3">
                  <c:v>73.879611422533969</c:v>
                </c:pt>
                <c:pt idx="4">
                  <c:v>56.54388328459239</c:v>
                </c:pt>
                <c:pt idx="5">
                  <c:v>41.417665916860024</c:v>
                </c:pt>
                <c:pt idx="6">
                  <c:v>29.226047390109887</c:v>
                </c:pt>
                <c:pt idx="7">
                  <c:v>18.013823066694592</c:v>
                </c:pt>
                <c:pt idx="8">
                  <c:v>11.179340972641043</c:v>
                </c:pt>
                <c:pt idx="9">
                  <c:v>6.5186090143549009</c:v>
                </c:pt>
                <c:pt idx="10">
                  <c:v>3.082819179178335</c:v>
                </c:pt>
                <c:pt idx="11">
                  <c:v>1.4756908502198629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44-4F92-B5A9-117EC003352A}"/>
            </c:ext>
          </c:extLst>
        </c:ser>
        <c:ser>
          <c:idx val="6"/>
          <c:order val="5"/>
          <c:tx>
            <c:v>Nankai 1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'Nankai 1'!$B$3:$B$17</c:f>
              <c:numCache>
                <c:formatCode>General</c:formatCode>
                <c:ptCount val="1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</c:numCache>
            </c:numRef>
          </c:xVal>
          <c:yVal>
            <c:numRef>
              <c:f>'Nankai 1'!$E$3:$E$17</c:f>
              <c:numCache>
                <c:formatCode>0</c:formatCode>
                <c:ptCount val="15"/>
                <c:pt idx="0">
                  <c:v>100</c:v>
                </c:pt>
                <c:pt idx="1">
                  <c:v>98.671928360021283</c:v>
                </c:pt>
                <c:pt idx="2">
                  <c:v>98.389724548175664</c:v>
                </c:pt>
                <c:pt idx="3">
                  <c:v>97.664543524416146</c:v>
                </c:pt>
                <c:pt idx="4">
                  <c:v>94.931269879652561</c:v>
                </c:pt>
                <c:pt idx="5">
                  <c:v>86.561886400184832</c:v>
                </c:pt>
                <c:pt idx="6">
                  <c:v>76.225555853201172</c:v>
                </c:pt>
                <c:pt idx="7">
                  <c:v>55.874343083422907</c:v>
                </c:pt>
                <c:pt idx="8">
                  <c:v>36.02983362019507</c:v>
                </c:pt>
                <c:pt idx="9">
                  <c:v>22.220325966379388</c:v>
                </c:pt>
                <c:pt idx="10">
                  <c:v>13.387583672397952</c:v>
                </c:pt>
                <c:pt idx="11">
                  <c:v>7.4376848645193894</c:v>
                </c:pt>
                <c:pt idx="12">
                  <c:v>1.7434608538847132</c:v>
                </c:pt>
                <c:pt idx="13">
                  <c:v>0.55350553505535049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44-4F92-B5A9-117EC003352A}"/>
            </c:ext>
          </c:extLst>
        </c:ser>
        <c:ser>
          <c:idx val="4"/>
          <c:order val="6"/>
          <c:tx>
            <c:v>Nankai 2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'Nankai 2'!$B$3:$B$12</c:f>
              <c:numCache>
                <c:formatCode>General</c:formatCode>
                <c:ptCount val="10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xVal>
          <c:yVal>
            <c:numRef>
              <c:f>'Nankai 2'!$E$3:$E$12</c:f>
              <c:numCache>
                <c:formatCode>0</c:formatCode>
                <c:ptCount val="10"/>
                <c:pt idx="0">
                  <c:v>100</c:v>
                </c:pt>
                <c:pt idx="1">
                  <c:v>98.175994305543227</c:v>
                </c:pt>
                <c:pt idx="2">
                  <c:v>91.80835418870457</c:v>
                </c:pt>
                <c:pt idx="3">
                  <c:v>79.049105534878123</c:v>
                </c:pt>
                <c:pt idx="4">
                  <c:v>59.620188486431246</c:v>
                </c:pt>
                <c:pt idx="5">
                  <c:v>35.944286356147977</c:v>
                </c:pt>
                <c:pt idx="6">
                  <c:v>17.81417335795522</c:v>
                </c:pt>
                <c:pt idx="7">
                  <c:v>5.7783764466558534</c:v>
                </c:pt>
                <c:pt idx="8">
                  <c:v>2.209232508035178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44-4F92-B5A9-117EC003352A}"/>
            </c:ext>
          </c:extLst>
        </c:ser>
        <c:ser>
          <c:idx val="0"/>
          <c:order val="7"/>
          <c:tx>
            <c:v>Antarctic 1</c:v>
          </c:tx>
          <c:spPr>
            <a:ln>
              <a:solidFill>
                <a:srgbClr val="1306BA"/>
              </a:solidFill>
            </a:ln>
          </c:spPr>
          <c:marker>
            <c:symbol val="circle"/>
            <c:size val="5"/>
            <c:spPr>
              <a:solidFill>
                <a:srgbClr val="1306BA"/>
              </a:solidFill>
              <a:ln>
                <a:noFill/>
              </a:ln>
            </c:spPr>
          </c:marker>
          <c:xVal>
            <c:numRef>
              <c:f>'Antarctic 1'!$B$4:$B$19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xVal>
          <c:yVal>
            <c:numRef>
              <c:f>'Antarctic 1'!$E$4:$E$19</c:f>
              <c:numCache>
                <c:formatCode>0.00</c:formatCode>
                <c:ptCount val="16"/>
                <c:pt idx="0">
                  <c:v>100</c:v>
                </c:pt>
                <c:pt idx="1">
                  <c:v>98.611882287617973</c:v>
                </c:pt>
                <c:pt idx="2">
                  <c:v>95.805675103946314</c:v>
                </c:pt>
                <c:pt idx="3">
                  <c:v>85.200991189427285</c:v>
                </c:pt>
                <c:pt idx="4">
                  <c:v>67.215142892490405</c:v>
                </c:pt>
                <c:pt idx="5">
                  <c:v>46.544309164698042</c:v>
                </c:pt>
                <c:pt idx="6">
                  <c:v>30.988423864648261</c:v>
                </c:pt>
                <c:pt idx="7">
                  <c:v>19.931342520306181</c:v>
                </c:pt>
                <c:pt idx="8">
                  <c:v>14.091872572834308</c:v>
                </c:pt>
                <c:pt idx="9">
                  <c:v>9.4786542797515398</c:v>
                </c:pt>
                <c:pt idx="10">
                  <c:v>6.6479602849125836</c:v>
                </c:pt>
                <c:pt idx="11">
                  <c:v>4.43410736391942</c:v>
                </c:pt>
                <c:pt idx="12">
                  <c:v>3.251580629472659</c:v>
                </c:pt>
                <c:pt idx="13">
                  <c:v>2.0976141012382508</c:v>
                </c:pt>
                <c:pt idx="14">
                  <c:v>1.2516439163756743</c:v>
                </c:pt>
                <c:pt idx="15">
                  <c:v>0.19908617651410865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44-4F92-B5A9-117EC003352A}"/>
            </c:ext>
          </c:extLst>
        </c:ser>
        <c:ser>
          <c:idx val="5"/>
          <c:order val="8"/>
          <c:tx>
            <c:v>Antarctic 2</c:v>
          </c:tx>
          <c:spPr>
            <a:ln>
              <a:solidFill>
                <a:srgbClr val="1306BA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1306BA"/>
              </a:solidFill>
              <a:ln>
                <a:noFill/>
              </a:ln>
            </c:spPr>
          </c:marker>
          <c:xVal>
            <c:numRef>
              <c:f>'Antarctic 2'!$B$3:$B$22</c:f>
              <c:numCache>
                <c:formatCode>General</c:formatCode>
                <c:ptCount val="20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</c:numCache>
            </c:numRef>
          </c:xVal>
          <c:yVal>
            <c:numRef>
              <c:f>'Antarctic 2'!$E$3:$E$22</c:f>
              <c:numCache>
                <c:formatCode>0</c:formatCode>
                <c:ptCount val="20"/>
                <c:pt idx="0">
                  <c:v>99.823608269244289</c:v>
                </c:pt>
                <c:pt idx="1">
                  <c:v>100.42023125989752</c:v>
                </c:pt>
                <c:pt idx="2">
                  <c:v>98.881019457096968</c:v>
                </c:pt>
                <c:pt idx="3">
                  <c:v>98.42403866358481</c:v>
                </c:pt>
                <c:pt idx="4">
                  <c:v>96.639056333752492</c:v>
                </c:pt>
                <c:pt idx="5">
                  <c:v>93.044388289047134</c:v>
                </c:pt>
                <c:pt idx="6">
                  <c:v>85.965400415718747</c:v>
                </c:pt>
                <c:pt idx="7">
                  <c:v>72.759786018458144</c:v>
                </c:pt>
                <c:pt idx="8">
                  <c:v>51.251095573553343</c:v>
                </c:pt>
                <c:pt idx="9">
                  <c:v>29.55678251967711</c:v>
                </c:pt>
                <c:pt idx="10">
                  <c:v>16.289051400541371</c:v>
                </c:pt>
                <c:pt idx="11">
                  <c:v>9.3826584198856331</c:v>
                </c:pt>
                <c:pt idx="12">
                  <c:v>5.8044118574298089</c:v>
                </c:pt>
                <c:pt idx="13">
                  <c:v>3.5373311628316242</c:v>
                </c:pt>
                <c:pt idx="14">
                  <c:v>1.8622505219748156</c:v>
                </c:pt>
                <c:pt idx="15">
                  <c:v>1.2262457815599426</c:v>
                </c:pt>
                <c:pt idx="16">
                  <c:v>1.0170612016578097E-2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44-4F92-B5A9-117EC003352A}"/>
            </c:ext>
          </c:extLst>
        </c:ser>
        <c:ser>
          <c:idx val="9"/>
          <c:order val="9"/>
          <c:tx>
            <c:strRef>
              <c:f>SGeorgia!$A$1</c:f>
              <c:strCache>
                <c:ptCount val="1"/>
                <c:pt idx="0">
                  <c:v>S Georgia</c:v>
                </c:pt>
              </c:strCache>
            </c:strRef>
          </c:tx>
          <c:spPr>
            <a:ln>
              <a:solidFill>
                <a:srgbClr val="47E2F7"/>
              </a:solidFill>
            </a:ln>
          </c:spPr>
          <c:marker>
            <c:symbol val="circle"/>
            <c:size val="5"/>
            <c:spPr>
              <a:solidFill>
                <a:srgbClr val="47E2F7"/>
              </a:solidFill>
              <a:ln>
                <a:noFill/>
              </a:ln>
            </c:spPr>
          </c:marker>
          <c:xVal>
            <c:numRef>
              <c:f>SGeorgia!$B$3:$B$24</c:f>
              <c:numCache>
                <c:formatCode>General</c:formatCode>
                <c:ptCount val="22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</c:numCache>
            </c:numRef>
          </c:xVal>
          <c:yVal>
            <c:numRef>
              <c:f>SGeorgia!$E$3:$E$24</c:f>
              <c:numCache>
                <c:formatCode>0</c:formatCode>
                <c:ptCount val="22"/>
                <c:pt idx="0">
                  <c:v>100</c:v>
                </c:pt>
                <c:pt idx="1">
                  <c:v>99.954789590755396</c:v>
                </c:pt>
                <c:pt idx="2">
                  <c:v>99.548850471000137</c:v>
                </c:pt>
                <c:pt idx="3">
                  <c:v>100.06785549493797</c:v>
                </c:pt>
                <c:pt idx="4">
                  <c:v>99.391447813269181</c:v>
                </c:pt>
                <c:pt idx="5">
                  <c:v>97.809409702973824</c:v>
                </c:pt>
                <c:pt idx="6">
                  <c:v>95.065209728586552</c:v>
                </c:pt>
                <c:pt idx="7">
                  <c:v>90.724879703196137</c:v>
                </c:pt>
                <c:pt idx="8">
                  <c:v>82.377877458470948</c:v>
                </c:pt>
                <c:pt idx="9">
                  <c:v>72.886043693091779</c:v>
                </c:pt>
                <c:pt idx="10">
                  <c:v>59.938995575031164</c:v>
                </c:pt>
                <c:pt idx="11">
                  <c:v>46.031931920209232</c:v>
                </c:pt>
                <c:pt idx="12">
                  <c:v>33.526456263278433</c:v>
                </c:pt>
                <c:pt idx="13">
                  <c:v>23.626142949832886</c:v>
                </c:pt>
                <c:pt idx="14">
                  <c:v>16.110462418608922</c:v>
                </c:pt>
                <c:pt idx="15">
                  <c:v>11.665183417601439</c:v>
                </c:pt>
                <c:pt idx="16">
                  <c:v>7.1268237934904599</c:v>
                </c:pt>
                <c:pt idx="17">
                  <c:v>5.2584486200013769</c:v>
                </c:pt>
                <c:pt idx="18">
                  <c:v>3.240809393494116</c:v>
                </c:pt>
                <c:pt idx="19">
                  <c:v>1.6490873017626497</c:v>
                </c:pt>
                <c:pt idx="20">
                  <c:v>0.79868986837380795</c:v>
                </c:pt>
                <c:pt idx="21">
                  <c:v>0.28217097470912006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144-4F92-B5A9-117EC0033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2995152"/>
        <c:axId val="282988432"/>
      </c:scatterChart>
      <c:valAx>
        <c:axId val="282995152"/>
        <c:scaling>
          <c:orientation val="minMax"/>
          <c:max val="30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Temp. </a:t>
                </a:r>
                <a:r>
                  <a:rPr lang="en-US">
                    <a:latin typeface="Times New Roman"/>
                    <a:cs typeface="Times New Roman"/>
                  </a:rPr>
                  <a:t>°</a:t>
                </a:r>
                <a:r>
                  <a:rPr lang="en-US"/>
                  <a:t> 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2988432"/>
        <c:crossesAt val="-5"/>
        <c:crossBetween val="midCat"/>
        <c:majorUnit val="1"/>
      </c:valAx>
      <c:valAx>
        <c:axId val="28298843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Ikaite remaining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82995152"/>
        <c:crossesAt val="-7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3061348375347632"/>
          <c:y val="0.11082843792524832"/>
          <c:w val="0.1345258938531235"/>
          <c:h val="0.4156107966744331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Ikaite Unit</a:t>
            </a:r>
            <a:r>
              <a:rPr lang="en-GB" baseline="0"/>
              <a:t> Cell Volume (</a:t>
            </a:r>
            <a:r>
              <a:rPr lang="en-GB" baseline="0">
                <a:latin typeface="Times New Roman"/>
                <a:cs typeface="Times New Roman"/>
              </a:rPr>
              <a:t>Å</a:t>
            </a:r>
            <a:r>
              <a:rPr lang="en-GB" baseline="30000"/>
              <a:t>3</a:t>
            </a:r>
            <a:r>
              <a:rPr lang="en-GB" baseline="0"/>
              <a:t>)</a:t>
            </a:r>
            <a:endParaRPr lang="en-GB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621449831952501E-2"/>
          <c:y val="1.4814221139884698E-2"/>
          <c:w val="0.84716456412627383"/>
          <c:h val="0.92459071694477757"/>
        </c:manualLayout>
      </c:layout>
      <c:scatterChart>
        <c:scatterStyle val="lineMarker"/>
        <c:varyColors val="0"/>
        <c:ser>
          <c:idx val="4"/>
          <c:order val="0"/>
          <c:tx>
            <c:v>Congo 1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'Congo 1'!$AJ$3:$AJ$30</c:f>
                <c:numCache>
                  <c:formatCode>General</c:formatCode>
                  <c:ptCount val="28"/>
                  <c:pt idx="0">
                    <c:v>7.0999999999999994E-2</c:v>
                  </c:pt>
                  <c:pt idx="1">
                    <c:v>6.9000000000000006E-2</c:v>
                  </c:pt>
                  <c:pt idx="2">
                    <c:v>7.0999999999999994E-2</c:v>
                  </c:pt>
                  <c:pt idx="3">
                    <c:v>6.9000000000000006E-2</c:v>
                  </c:pt>
                  <c:pt idx="4">
                    <c:v>7.0000000000000007E-2</c:v>
                  </c:pt>
                  <c:pt idx="5">
                    <c:v>6.9000000000000006E-2</c:v>
                  </c:pt>
                  <c:pt idx="6">
                    <c:v>6.9000000000000006E-2</c:v>
                  </c:pt>
                  <c:pt idx="7">
                    <c:v>7.0000000000000007E-2</c:v>
                  </c:pt>
                  <c:pt idx="8">
                    <c:v>6.8000000000000005E-2</c:v>
                  </c:pt>
                  <c:pt idx="9">
                    <c:v>6.9000000000000006E-2</c:v>
                  </c:pt>
                  <c:pt idx="10">
                    <c:v>6.7000000000000004E-2</c:v>
                  </c:pt>
                  <c:pt idx="11">
                    <c:v>7.0999999999999994E-2</c:v>
                  </c:pt>
                  <c:pt idx="12">
                    <c:v>7.0000000000000007E-2</c:v>
                  </c:pt>
                  <c:pt idx="13">
                    <c:v>7.1999999999999995E-2</c:v>
                  </c:pt>
                  <c:pt idx="14">
                    <c:v>7.0999999999999994E-2</c:v>
                  </c:pt>
                  <c:pt idx="15">
                    <c:v>7.0000000000000007E-2</c:v>
                  </c:pt>
                  <c:pt idx="16">
                    <c:v>7.0000000000000007E-2</c:v>
                  </c:pt>
                  <c:pt idx="17">
                    <c:v>7.2999999999999995E-2</c:v>
                  </c:pt>
                  <c:pt idx="18">
                    <c:v>7.4999999999999997E-2</c:v>
                  </c:pt>
                  <c:pt idx="19">
                    <c:v>7.9000000000000001E-2</c:v>
                  </c:pt>
                  <c:pt idx="20">
                    <c:v>8.7999999999999995E-2</c:v>
                  </c:pt>
                  <c:pt idx="21">
                    <c:v>9.8000000000000004E-2</c:v>
                  </c:pt>
                  <c:pt idx="22">
                    <c:v>0.105</c:v>
                  </c:pt>
                  <c:pt idx="23">
                    <c:v>0.114</c:v>
                  </c:pt>
                  <c:pt idx="24">
                    <c:v>0.127</c:v>
                  </c:pt>
                  <c:pt idx="25">
                    <c:v>0.151</c:v>
                  </c:pt>
                  <c:pt idx="26">
                    <c:v>0.2</c:v>
                  </c:pt>
                  <c:pt idx="27">
                    <c:v>0.308</c:v>
                  </c:pt>
                </c:numCache>
              </c:numRef>
            </c:plus>
            <c:minus>
              <c:numRef>
                <c:f>'Congo 1'!$AJ$3:$AJ$30</c:f>
                <c:numCache>
                  <c:formatCode>General</c:formatCode>
                  <c:ptCount val="28"/>
                  <c:pt idx="0">
                    <c:v>7.0999999999999994E-2</c:v>
                  </c:pt>
                  <c:pt idx="1">
                    <c:v>6.9000000000000006E-2</c:v>
                  </c:pt>
                  <c:pt idx="2">
                    <c:v>7.0999999999999994E-2</c:v>
                  </c:pt>
                  <c:pt idx="3">
                    <c:v>6.9000000000000006E-2</c:v>
                  </c:pt>
                  <c:pt idx="4">
                    <c:v>7.0000000000000007E-2</c:v>
                  </c:pt>
                  <c:pt idx="5">
                    <c:v>6.9000000000000006E-2</c:v>
                  </c:pt>
                  <c:pt idx="6">
                    <c:v>6.9000000000000006E-2</c:v>
                  </c:pt>
                  <c:pt idx="7">
                    <c:v>7.0000000000000007E-2</c:v>
                  </c:pt>
                  <c:pt idx="8">
                    <c:v>6.8000000000000005E-2</c:v>
                  </c:pt>
                  <c:pt idx="9">
                    <c:v>6.9000000000000006E-2</c:v>
                  </c:pt>
                  <c:pt idx="10">
                    <c:v>6.7000000000000004E-2</c:v>
                  </c:pt>
                  <c:pt idx="11">
                    <c:v>7.0999999999999994E-2</c:v>
                  </c:pt>
                  <c:pt idx="12">
                    <c:v>7.0000000000000007E-2</c:v>
                  </c:pt>
                  <c:pt idx="13">
                    <c:v>7.1999999999999995E-2</c:v>
                  </c:pt>
                  <c:pt idx="14">
                    <c:v>7.0999999999999994E-2</c:v>
                  </c:pt>
                  <c:pt idx="15">
                    <c:v>7.0000000000000007E-2</c:v>
                  </c:pt>
                  <c:pt idx="16">
                    <c:v>7.0000000000000007E-2</c:v>
                  </c:pt>
                  <c:pt idx="17">
                    <c:v>7.2999999999999995E-2</c:v>
                  </c:pt>
                  <c:pt idx="18">
                    <c:v>7.4999999999999997E-2</c:v>
                  </c:pt>
                  <c:pt idx="19">
                    <c:v>7.9000000000000001E-2</c:v>
                  </c:pt>
                  <c:pt idx="20">
                    <c:v>8.7999999999999995E-2</c:v>
                  </c:pt>
                  <c:pt idx="21">
                    <c:v>9.8000000000000004E-2</c:v>
                  </c:pt>
                  <c:pt idx="22">
                    <c:v>0.105</c:v>
                  </c:pt>
                  <c:pt idx="23">
                    <c:v>0.114</c:v>
                  </c:pt>
                  <c:pt idx="24">
                    <c:v>0.127</c:v>
                  </c:pt>
                  <c:pt idx="25">
                    <c:v>0.151</c:v>
                  </c:pt>
                  <c:pt idx="26">
                    <c:v>0.2</c:v>
                  </c:pt>
                  <c:pt idx="27">
                    <c:v>0.308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xVal>
            <c:numRef>
              <c:f>'Congo 1'!$B$3:$B$30</c:f>
              <c:numCache>
                <c:formatCode>General</c:formatCode>
                <c:ptCount val="28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</c:numCache>
            </c:numRef>
          </c:xVal>
          <c:yVal>
            <c:numRef>
              <c:f>'Congo 1'!$AH$3:$AH$30</c:f>
              <c:numCache>
                <c:formatCode>0.000</c:formatCode>
                <c:ptCount val="28"/>
                <c:pt idx="0">
                  <c:v>757.24</c:v>
                </c:pt>
                <c:pt idx="1">
                  <c:v>757.21299999999997</c:v>
                </c:pt>
                <c:pt idx="2">
                  <c:v>757.26900000000001</c:v>
                </c:pt>
                <c:pt idx="3">
                  <c:v>757.428</c:v>
                </c:pt>
                <c:pt idx="4">
                  <c:v>757.48</c:v>
                </c:pt>
                <c:pt idx="5" formatCode="General">
                  <c:v>757.58100000000002</c:v>
                </c:pt>
                <c:pt idx="6">
                  <c:v>757.59799999999996</c:v>
                </c:pt>
                <c:pt idx="7">
                  <c:v>757.74800000000005</c:v>
                </c:pt>
                <c:pt idx="8">
                  <c:v>757.80499999999995</c:v>
                </c:pt>
                <c:pt idx="9">
                  <c:v>757.85500000000002</c:v>
                </c:pt>
                <c:pt idx="10">
                  <c:v>757.97199999999998</c:v>
                </c:pt>
                <c:pt idx="11">
                  <c:v>758.09199999999998</c:v>
                </c:pt>
                <c:pt idx="12">
                  <c:v>758.13099999999997</c:v>
                </c:pt>
                <c:pt idx="13">
                  <c:v>758.2</c:v>
                </c:pt>
                <c:pt idx="14">
                  <c:v>758.32299999999998</c:v>
                </c:pt>
                <c:pt idx="15">
                  <c:v>758.33600000000001</c:v>
                </c:pt>
                <c:pt idx="16">
                  <c:v>758.42899999999997</c:v>
                </c:pt>
                <c:pt idx="17">
                  <c:v>758.53</c:v>
                </c:pt>
                <c:pt idx="18">
                  <c:v>758.68200000000002</c:v>
                </c:pt>
                <c:pt idx="19">
                  <c:v>758.74800000000005</c:v>
                </c:pt>
                <c:pt idx="20">
                  <c:v>758.87599999999998</c:v>
                </c:pt>
                <c:pt idx="21">
                  <c:v>759.04499999999996</c:v>
                </c:pt>
                <c:pt idx="22">
                  <c:v>759.14700000000005</c:v>
                </c:pt>
                <c:pt idx="23">
                  <c:v>759.15200000000004</c:v>
                </c:pt>
                <c:pt idx="24">
                  <c:v>759.44200000000001</c:v>
                </c:pt>
                <c:pt idx="25">
                  <c:v>759.46</c:v>
                </c:pt>
                <c:pt idx="26">
                  <c:v>759.53700000000003</c:v>
                </c:pt>
                <c:pt idx="27">
                  <c:v>759.80499999999995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44-4AAF-BC4A-1D027DD4504C}"/>
            </c:ext>
          </c:extLst>
        </c:ser>
        <c:ser>
          <c:idx val="5"/>
          <c:order val="1"/>
          <c:tx>
            <c:v>Congo 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'Congo 2'!$AK$3:$AK$31</c:f>
                <c:numCache>
                  <c:formatCode>General</c:formatCode>
                  <c:ptCount val="29"/>
                  <c:pt idx="0">
                    <c:v>0.129</c:v>
                  </c:pt>
                  <c:pt idx="1">
                    <c:v>0.128</c:v>
                  </c:pt>
                  <c:pt idx="2">
                    <c:v>0.125</c:v>
                  </c:pt>
                  <c:pt idx="3">
                    <c:v>0.13</c:v>
                  </c:pt>
                  <c:pt idx="4">
                    <c:v>0.126</c:v>
                  </c:pt>
                  <c:pt idx="5">
                    <c:v>0.125</c:v>
                  </c:pt>
                  <c:pt idx="6">
                    <c:v>0.128</c:v>
                  </c:pt>
                  <c:pt idx="7">
                    <c:v>0.13200000000000001</c:v>
                  </c:pt>
                  <c:pt idx="8">
                    <c:v>0.128</c:v>
                  </c:pt>
                  <c:pt idx="9">
                    <c:v>0.127</c:v>
                  </c:pt>
                  <c:pt idx="10">
                    <c:v>0.128</c:v>
                  </c:pt>
                  <c:pt idx="11">
                    <c:v>0.13700000000000001</c:v>
                  </c:pt>
                  <c:pt idx="12">
                    <c:v>0.127</c:v>
                  </c:pt>
                  <c:pt idx="13">
                    <c:v>0.13500000000000001</c:v>
                  </c:pt>
                  <c:pt idx="14">
                    <c:v>0.13500000000000001</c:v>
                  </c:pt>
                  <c:pt idx="15">
                    <c:v>0.14799999999999999</c:v>
                  </c:pt>
                  <c:pt idx="16">
                    <c:v>0.158</c:v>
                  </c:pt>
                  <c:pt idx="17">
                    <c:v>0.17</c:v>
                  </c:pt>
                  <c:pt idx="18">
                    <c:v>0.17899999999999999</c:v>
                  </c:pt>
                  <c:pt idx="19">
                    <c:v>0.183</c:v>
                  </c:pt>
                  <c:pt idx="20">
                    <c:v>0.189</c:v>
                  </c:pt>
                  <c:pt idx="21">
                    <c:v>0.18099999999999999</c:v>
                  </c:pt>
                  <c:pt idx="22">
                    <c:v>0.17899999999999999</c:v>
                  </c:pt>
                  <c:pt idx="23">
                    <c:v>0.183</c:v>
                  </c:pt>
                  <c:pt idx="24">
                    <c:v>0.18099999999999999</c:v>
                  </c:pt>
                  <c:pt idx="25">
                    <c:v>0.21</c:v>
                  </c:pt>
                  <c:pt idx="26">
                    <c:v>0.22900000000000001</c:v>
                  </c:pt>
                  <c:pt idx="27">
                    <c:v>0.26</c:v>
                  </c:pt>
                  <c:pt idx="28">
                    <c:v>0.32</c:v>
                  </c:pt>
                </c:numCache>
              </c:numRef>
            </c:plus>
            <c:minus>
              <c:numRef>
                <c:f>'Congo 2'!$AK$3:$AK$31</c:f>
                <c:numCache>
                  <c:formatCode>General</c:formatCode>
                  <c:ptCount val="29"/>
                  <c:pt idx="0">
                    <c:v>0.129</c:v>
                  </c:pt>
                  <c:pt idx="1">
                    <c:v>0.128</c:v>
                  </c:pt>
                  <c:pt idx="2">
                    <c:v>0.125</c:v>
                  </c:pt>
                  <c:pt idx="3">
                    <c:v>0.13</c:v>
                  </c:pt>
                  <c:pt idx="4">
                    <c:v>0.126</c:v>
                  </c:pt>
                  <c:pt idx="5">
                    <c:v>0.125</c:v>
                  </c:pt>
                  <c:pt idx="6">
                    <c:v>0.128</c:v>
                  </c:pt>
                  <c:pt idx="7">
                    <c:v>0.13200000000000001</c:v>
                  </c:pt>
                  <c:pt idx="8">
                    <c:v>0.128</c:v>
                  </c:pt>
                  <c:pt idx="9">
                    <c:v>0.127</c:v>
                  </c:pt>
                  <c:pt idx="10">
                    <c:v>0.128</c:v>
                  </c:pt>
                  <c:pt idx="11">
                    <c:v>0.13700000000000001</c:v>
                  </c:pt>
                  <c:pt idx="12">
                    <c:v>0.127</c:v>
                  </c:pt>
                  <c:pt idx="13">
                    <c:v>0.13500000000000001</c:v>
                  </c:pt>
                  <c:pt idx="14">
                    <c:v>0.13500000000000001</c:v>
                  </c:pt>
                  <c:pt idx="15">
                    <c:v>0.14799999999999999</c:v>
                  </c:pt>
                  <c:pt idx="16">
                    <c:v>0.158</c:v>
                  </c:pt>
                  <c:pt idx="17">
                    <c:v>0.17</c:v>
                  </c:pt>
                  <c:pt idx="18">
                    <c:v>0.17899999999999999</c:v>
                  </c:pt>
                  <c:pt idx="19">
                    <c:v>0.183</c:v>
                  </c:pt>
                  <c:pt idx="20">
                    <c:v>0.189</c:v>
                  </c:pt>
                  <c:pt idx="21">
                    <c:v>0.18099999999999999</c:v>
                  </c:pt>
                  <c:pt idx="22">
                    <c:v>0.17899999999999999</c:v>
                  </c:pt>
                  <c:pt idx="23">
                    <c:v>0.183</c:v>
                  </c:pt>
                  <c:pt idx="24">
                    <c:v>0.18099999999999999</c:v>
                  </c:pt>
                  <c:pt idx="25">
                    <c:v>0.21</c:v>
                  </c:pt>
                  <c:pt idx="26">
                    <c:v>0.22900000000000001</c:v>
                  </c:pt>
                  <c:pt idx="27">
                    <c:v>0.26</c:v>
                  </c:pt>
                  <c:pt idx="28">
                    <c:v>0.32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xVal>
            <c:numRef>
              <c:f>'Congo 2'!$B$3:$B$31</c:f>
              <c:numCache>
                <c:formatCode>General</c:formatCode>
                <c:ptCount val="29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</c:numCache>
            </c:numRef>
          </c:xVal>
          <c:yVal>
            <c:numRef>
              <c:f>'Congo 2'!$AI$3:$AI$31</c:f>
              <c:numCache>
                <c:formatCode>0.000</c:formatCode>
                <c:ptCount val="29"/>
                <c:pt idx="0">
                  <c:v>756.822</c:v>
                </c:pt>
                <c:pt idx="1">
                  <c:v>756.85699999999997</c:v>
                </c:pt>
                <c:pt idx="2">
                  <c:v>756.97900000000004</c:v>
                </c:pt>
                <c:pt idx="3">
                  <c:v>757.00099999999998</c:v>
                </c:pt>
                <c:pt idx="4">
                  <c:v>757.14</c:v>
                </c:pt>
                <c:pt idx="5" formatCode="General">
                  <c:v>757.10699999999997</c:v>
                </c:pt>
                <c:pt idx="6">
                  <c:v>757.37199999999996</c:v>
                </c:pt>
                <c:pt idx="7">
                  <c:v>757.39700000000005</c:v>
                </c:pt>
                <c:pt idx="8">
                  <c:v>757.49599999999998</c:v>
                </c:pt>
                <c:pt idx="9">
                  <c:v>757.54700000000003</c:v>
                </c:pt>
                <c:pt idx="10">
                  <c:v>757.69299999999998</c:v>
                </c:pt>
                <c:pt idx="11" formatCode="General">
                  <c:v>757.64800000000002</c:v>
                </c:pt>
                <c:pt idx="12">
                  <c:v>757.78300000000002</c:v>
                </c:pt>
                <c:pt idx="13">
                  <c:v>757.79899999999998</c:v>
                </c:pt>
                <c:pt idx="14">
                  <c:v>757.98</c:v>
                </c:pt>
                <c:pt idx="15">
                  <c:v>758.18399999999997</c:v>
                </c:pt>
                <c:pt idx="16">
                  <c:v>758.19399999999996</c:v>
                </c:pt>
                <c:pt idx="17">
                  <c:v>758.35799999999995</c:v>
                </c:pt>
                <c:pt idx="18">
                  <c:v>758.49199999999996</c:v>
                </c:pt>
                <c:pt idx="19">
                  <c:v>758.46</c:v>
                </c:pt>
                <c:pt idx="20">
                  <c:v>758.61900000000003</c:v>
                </c:pt>
                <c:pt idx="21">
                  <c:v>758.53700000000003</c:v>
                </c:pt>
                <c:pt idx="22">
                  <c:v>758.70399999999995</c:v>
                </c:pt>
                <c:pt idx="23">
                  <c:v>758.69899999999996</c:v>
                </c:pt>
                <c:pt idx="24">
                  <c:v>758.86400000000003</c:v>
                </c:pt>
                <c:pt idx="25">
                  <c:v>759.05</c:v>
                </c:pt>
                <c:pt idx="26">
                  <c:v>759.07399999999996</c:v>
                </c:pt>
                <c:pt idx="27">
                  <c:v>759.30700000000002</c:v>
                </c:pt>
                <c:pt idx="28">
                  <c:v>759.34100000000001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44-4AAF-BC4A-1D027DD4504C}"/>
            </c:ext>
          </c:extLst>
        </c:ser>
        <c:ser>
          <c:idx val="9"/>
          <c:order val="2"/>
          <c:tx>
            <c:v>Congo 3</c:v>
          </c:tx>
          <c:spPr>
            <a:ln cmpd="dbl">
              <a:solidFill>
                <a:srgbClr val="00B05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00B05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'Congo 3'!$AK$3:$AK$31</c:f>
                <c:numCache>
                  <c:formatCode>General</c:formatCode>
                  <c:ptCount val="29"/>
                  <c:pt idx="0">
                    <c:v>0.14299999999999999</c:v>
                  </c:pt>
                  <c:pt idx="1">
                    <c:v>0.14699999999999999</c:v>
                  </c:pt>
                  <c:pt idx="2">
                    <c:v>0.14899999999999999</c:v>
                  </c:pt>
                  <c:pt idx="3">
                    <c:v>0.151</c:v>
                  </c:pt>
                  <c:pt idx="4">
                    <c:v>0.154</c:v>
                  </c:pt>
                  <c:pt idx="5">
                    <c:v>0.15</c:v>
                  </c:pt>
                  <c:pt idx="6">
                    <c:v>0.152</c:v>
                  </c:pt>
                  <c:pt idx="7">
                    <c:v>0.14899999999999999</c:v>
                  </c:pt>
                  <c:pt idx="8">
                    <c:v>0.14799999999999999</c:v>
                  </c:pt>
                  <c:pt idx="9">
                    <c:v>0.152</c:v>
                  </c:pt>
                  <c:pt idx="10">
                    <c:v>0.14899999999999999</c:v>
                  </c:pt>
                  <c:pt idx="11">
                    <c:v>0.15</c:v>
                  </c:pt>
                  <c:pt idx="12">
                    <c:v>0.15</c:v>
                  </c:pt>
                  <c:pt idx="13">
                    <c:v>0.14899999999999999</c:v>
                  </c:pt>
                  <c:pt idx="14">
                    <c:v>0.156</c:v>
                  </c:pt>
                  <c:pt idx="15">
                    <c:v>0.161</c:v>
                  </c:pt>
                  <c:pt idx="16">
                    <c:v>0.16200000000000001</c:v>
                  </c:pt>
                  <c:pt idx="17">
                    <c:v>0.157</c:v>
                  </c:pt>
                  <c:pt idx="18">
                    <c:v>0.157</c:v>
                  </c:pt>
                  <c:pt idx="19">
                    <c:v>0.14899999999999999</c:v>
                  </c:pt>
                  <c:pt idx="20">
                    <c:v>0.154</c:v>
                  </c:pt>
                  <c:pt idx="21">
                    <c:v>0.154</c:v>
                  </c:pt>
                  <c:pt idx="22">
                    <c:v>0.158</c:v>
                  </c:pt>
                  <c:pt idx="23">
                    <c:v>0.16600000000000001</c:v>
                  </c:pt>
                  <c:pt idx="24">
                    <c:v>0.191</c:v>
                  </c:pt>
                  <c:pt idx="25">
                    <c:v>0.247</c:v>
                  </c:pt>
                  <c:pt idx="26">
                    <c:v>0.33300000000000002</c:v>
                  </c:pt>
                  <c:pt idx="27">
                    <c:v>0.59399999999999997</c:v>
                  </c:pt>
                  <c:pt idx="28">
                    <c:v>0.999</c:v>
                  </c:pt>
                </c:numCache>
              </c:numRef>
            </c:plus>
            <c:minus>
              <c:numRef>
                <c:f>'Congo 3'!$AK$3:$AK$31</c:f>
                <c:numCache>
                  <c:formatCode>General</c:formatCode>
                  <c:ptCount val="29"/>
                  <c:pt idx="0">
                    <c:v>0.14299999999999999</c:v>
                  </c:pt>
                  <c:pt idx="1">
                    <c:v>0.14699999999999999</c:v>
                  </c:pt>
                  <c:pt idx="2">
                    <c:v>0.14899999999999999</c:v>
                  </c:pt>
                  <c:pt idx="3">
                    <c:v>0.151</c:v>
                  </c:pt>
                  <c:pt idx="4">
                    <c:v>0.154</c:v>
                  </c:pt>
                  <c:pt idx="5">
                    <c:v>0.15</c:v>
                  </c:pt>
                  <c:pt idx="6">
                    <c:v>0.152</c:v>
                  </c:pt>
                  <c:pt idx="7">
                    <c:v>0.14899999999999999</c:v>
                  </c:pt>
                  <c:pt idx="8">
                    <c:v>0.14799999999999999</c:v>
                  </c:pt>
                  <c:pt idx="9">
                    <c:v>0.152</c:v>
                  </c:pt>
                  <c:pt idx="10">
                    <c:v>0.14899999999999999</c:v>
                  </c:pt>
                  <c:pt idx="11">
                    <c:v>0.15</c:v>
                  </c:pt>
                  <c:pt idx="12">
                    <c:v>0.15</c:v>
                  </c:pt>
                  <c:pt idx="13">
                    <c:v>0.14899999999999999</c:v>
                  </c:pt>
                  <c:pt idx="14">
                    <c:v>0.156</c:v>
                  </c:pt>
                  <c:pt idx="15">
                    <c:v>0.161</c:v>
                  </c:pt>
                  <c:pt idx="16">
                    <c:v>0.16200000000000001</c:v>
                  </c:pt>
                  <c:pt idx="17">
                    <c:v>0.157</c:v>
                  </c:pt>
                  <c:pt idx="18">
                    <c:v>0.157</c:v>
                  </c:pt>
                  <c:pt idx="19">
                    <c:v>0.14899999999999999</c:v>
                  </c:pt>
                  <c:pt idx="20">
                    <c:v>0.154</c:v>
                  </c:pt>
                  <c:pt idx="21">
                    <c:v>0.154</c:v>
                  </c:pt>
                  <c:pt idx="22">
                    <c:v>0.158</c:v>
                  </c:pt>
                  <c:pt idx="23">
                    <c:v>0.16600000000000001</c:v>
                  </c:pt>
                  <c:pt idx="24">
                    <c:v>0.191</c:v>
                  </c:pt>
                  <c:pt idx="25">
                    <c:v>0.247</c:v>
                  </c:pt>
                  <c:pt idx="26">
                    <c:v>0.33300000000000002</c:v>
                  </c:pt>
                  <c:pt idx="27">
                    <c:v>0.59399999999999997</c:v>
                  </c:pt>
                  <c:pt idx="28">
                    <c:v>0.999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xVal>
            <c:numRef>
              <c:f>'Congo 3'!$B$3:$B$29</c:f>
              <c:numCache>
                <c:formatCode>General</c:formatCode>
                <c:ptCount val="27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</c:numCache>
            </c:numRef>
          </c:xVal>
          <c:yVal>
            <c:numRef>
              <c:f>'Congo 3'!$AI$3:$AI$30</c:f>
              <c:numCache>
                <c:formatCode>0.000</c:formatCode>
                <c:ptCount val="28"/>
                <c:pt idx="0">
                  <c:v>757.80799999999999</c:v>
                </c:pt>
                <c:pt idx="1">
                  <c:v>757.85900000000004</c:v>
                </c:pt>
                <c:pt idx="2">
                  <c:v>757.75400000000002</c:v>
                </c:pt>
                <c:pt idx="3">
                  <c:v>757.98099999999999</c:v>
                </c:pt>
                <c:pt idx="4">
                  <c:v>758.05</c:v>
                </c:pt>
                <c:pt idx="5">
                  <c:v>758.03499999999997</c:v>
                </c:pt>
                <c:pt idx="6">
                  <c:v>758.09699999999998</c:v>
                </c:pt>
                <c:pt idx="7">
                  <c:v>758.18</c:v>
                </c:pt>
                <c:pt idx="8">
                  <c:v>758.26700000000005</c:v>
                </c:pt>
                <c:pt idx="9">
                  <c:v>758.44100000000003</c:v>
                </c:pt>
                <c:pt idx="10">
                  <c:v>758.35900000000004</c:v>
                </c:pt>
                <c:pt idx="11">
                  <c:v>758.58500000000004</c:v>
                </c:pt>
                <c:pt idx="12">
                  <c:v>758.74099999999999</c:v>
                </c:pt>
                <c:pt idx="13">
                  <c:v>758.71400000000006</c:v>
                </c:pt>
                <c:pt idx="14">
                  <c:v>758.74099999999999</c:v>
                </c:pt>
                <c:pt idx="15">
                  <c:v>758.93</c:v>
                </c:pt>
                <c:pt idx="16">
                  <c:v>759.06299999999999</c:v>
                </c:pt>
                <c:pt idx="17">
                  <c:v>759.1</c:v>
                </c:pt>
                <c:pt idx="18">
                  <c:v>759.18600000000004</c:v>
                </c:pt>
                <c:pt idx="19">
                  <c:v>759.28599999999994</c:v>
                </c:pt>
                <c:pt idx="20">
                  <c:v>759.29100000000005</c:v>
                </c:pt>
                <c:pt idx="21">
                  <c:v>759.46199999999999</c:v>
                </c:pt>
                <c:pt idx="22">
                  <c:v>759.495</c:v>
                </c:pt>
                <c:pt idx="23">
                  <c:v>759.73599999999999</c:v>
                </c:pt>
                <c:pt idx="24">
                  <c:v>759.82600000000002</c:v>
                </c:pt>
                <c:pt idx="25">
                  <c:v>760.20299999999997</c:v>
                </c:pt>
                <c:pt idx="26">
                  <c:v>760.09</c:v>
                </c:pt>
                <c:pt idx="27">
                  <c:v>760.08699999999999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44-4AAF-BC4A-1D027DD4504C}"/>
            </c:ext>
          </c:extLst>
        </c:ser>
        <c:ser>
          <c:idx val="0"/>
          <c:order val="3"/>
          <c:tx>
            <c:v>Laptev 1</c:v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1'!$AK$3:$AK$34</c:f>
                <c:numCache>
                  <c:formatCode>General</c:formatCode>
                  <c:ptCount val="32"/>
                  <c:pt idx="0">
                    <c:v>7.8E-2</c:v>
                  </c:pt>
                  <c:pt idx="1">
                    <c:v>7.9000000000000001E-2</c:v>
                  </c:pt>
                  <c:pt idx="2">
                    <c:v>8.1000000000000003E-2</c:v>
                  </c:pt>
                  <c:pt idx="3">
                    <c:v>7.9000000000000001E-2</c:v>
                  </c:pt>
                  <c:pt idx="4">
                    <c:v>7.8E-2</c:v>
                  </c:pt>
                  <c:pt idx="5">
                    <c:v>7.5999999999999998E-2</c:v>
                  </c:pt>
                  <c:pt idx="6">
                    <c:v>7.6999999999999999E-2</c:v>
                  </c:pt>
                  <c:pt idx="7">
                    <c:v>7.6999999999999999E-2</c:v>
                  </c:pt>
                  <c:pt idx="8">
                    <c:v>7.5999999999999998E-2</c:v>
                  </c:pt>
                  <c:pt idx="9">
                    <c:v>0.08</c:v>
                  </c:pt>
                  <c:pt idx="10">
                    <c:v>7.9000000000000001E-2</c:v>
                  </c:pt>
                  <c:pt idx="11">
                    <c:v>7.9000000000000001E-2</c:v>
                  </c:pt>
                  <c:pt idx="12">
                    <c:v>7.9000000000000001E-2</c:v>
                  </c:pt>
                  <c:pt idx="13">
                    <c:v>0.08</c:v>
                  </c:pt>
                  <c:pt idx="14">
                    <c:v>8.1000000000000003E-2</c:v>
                  </c:pt>
                  <c:pt idx="15">
                    <c:v>7.9000000000000001E-2</c:v>
                  </c:pt>
                  <c:pt idx="16">
                    <c:v>7.8E-2</c:v>
                  </c:pt>
                  <c:pt idx="17">
                    <c:v>0.08</c:v>
                  </c:pt>
                  <c:pt idx="18">
                    <c:v>7.9000000000000001E-2</c:v>
                  </c:pt>
                  <c:pt idx="19">
                    <c:v>8.1000000000000003E-2</c:v>
                  </c:pt>
                  <c:pt idx="20">
                    <c:v>8.2000000000000003E-2</c:v>
                  </c:pt>
                  <c:pt idx="21">
                    <c:v>7.9000000000000001E-2</c:v>
                  </c:pt>
                  <c:pt idx="22">
                    <c:v>7.8E-2</c:v>
                  </c:pt>
                  <c:pt idx="23">
                    <c:v>7.9000000000000001E-2</c:v>
                  </c:pt>
                  <c:pt idx="24">
                    <c:v>8.1000000000000003E-2</c:v>
                  </c:pt>
                  <c:pt idx="25">
                    <c:v>8.2000000000000003E-2</c:v>
                  </c:pt>
                  <c:pt idx="26">
                    <c:v>9.2999999999999999E-2</c:v>
                  </c:pt>
                  <c:pt idx="27">
                    <c:v>4.8000000000000001E-2</c:v>
                  </c:pt>
                  <c:pt idx="28">
                    <c:v>7.2999999999999995E-2</c:v>
                  </c:pt>
                  <c:pt idx="29">
                    <c:v>0.13200000000000001</c:v>
                  </c:pt>
                  <c:pt idx="30">
                    <c:v>0.28899999999999998</c:v>
                  </c:pt>
                </c:numCache>
              </c:numRef>
            </c:plus>
            <c:minus>
              <c:numRef>
                <c:f>'Laptev 1'!$AK$3:$AK$34</c:f>
                <c:numCache>
                  <c:formatCode>General</c:formatCode>
                  <c:ptCount val="32"/>
                  <c:pt idx="0">
                    <c:v>7.8E-2</c:v>
                  </c:pt>
                  <c:pt idx="1">
                    <c:v>7.9000000000000001E-2</c:v>
                  </c:pt>
                  <c:pt idx="2">
                    <c:v>8.1000000000000003E-2</c:v>
                  </c:pt>
                  <c:pt idx="3">
                    <c:v>7.9000000000000001E-2</c:v>
                  </c:pt>
                  <c:pt idx="4">
                    <c:v>7.8E-2</c:v>
                  </c:pt>
                  <c:pt idx="5">
                    <c:v>7.5999999999999998E-2</c:v>
                  </c:pt>
                  <c:pt idx="6">
                    <c:v>7.6999999999999999E-2</c:v>
                  </c:pt>
                  <c:pt idx="7">
                    <c:v>7.6999999999999999E-2</c:v>
                  </c:pt>
                  <c:pt idx="8">
                    <c:v>7.5999999999999998E-2</c:v>
                  </c:pt>
                  <c:pt idx="9">
                    <c:v>0.08</c:v>
                  </c:pt>
                  <c:pt idx="10">
                    <c:v>7.9000000000000001E-2</c:v>
                  </c:pt>
                  <c:pt idx="11">
                    <c:v>7.9000000000000001E-2</c:v>
                  </c:pt>
                  <c:pt idx="12">
                    <c:v>7.9000000000000001E-2</c:v>
                  </c:pt>
                  <c:pt idx="13">
                    <c:v>0.08</c:v>
                  </c:pt>
                  <c:pt idx="14">
                    <c:v>8.1000000000000003E-2</c:v>
                  </c:pt>
                  <c:pt idx="15">
                    <c:v>7.9000000000000001E-2</c:v>
                  </c:pt>
                  <c:pt idx="16">
                    <c:v>7.8E-2</c:v>
                  </c:pt>
                  <c:pt idx="17">
                    <c:v>0.08</c:v>
                  </c:pt>
                  <c:pt idx="18">
                    <c:v>7.9000000000000001E-2</c:v>
                  </c:pt>
                  <c:pt idx="19">
                    <c:v>8.1000000000000003E-2</c:v>
                  </c:pt>
                  <c:pt idx="20">
                    <c:v>8.2000000000000003E-2</c:v>
                  </c:pt>
                  <c:pt idx="21">
                    <c:v>7.9000000000000001E-2</c:v>
                  </c:pt>
                  <c:pt idx="22">
                    <c:v>7.8E-2</c:v>
                  </c:pt>
                  <c:pt idx="23">
                    <c:v>7.9000000000000001E-2</c:v>
                  </c:pt>
                  <c:pt idx="24">
                    <c:v>8.1000000000000003E-2</c:v>
                  </c:pt>
                  <c:pt idx="25">
                    <c:v>8.2000000000000003E-2</c:v>
                  </c:pt>
                  <c:pt idx="26">
                    <c:v>9.2999999999999999E-2</c:v>
                  </c:pt>
                  <c:pt idx="27">
                    <c:v>4.8000000000000001E-2</c:v>
                  </c:pt>
                  <c:pt idx="28">
                    <c:v>7.2999999999999995E-2</c:v>
                  </c:pt>
                  <c:pt idx="29">
                    <c:v>0.13200000000000001</c:v>
                  </c:pt>
                  <c:pt idx="30">
                    <c:v>0.28899999999999998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1"/>
            <c:val val="0"/>
          </c:errBars>
          <c:xVal>
            <c:numRef>
              <c:f>'Laptev 1'!$B$3:$B$33</c:f>
              <c:numCache>
                <c:formatCode>General</c:formatCode>
                <c:ptCount val="31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</c:numCache>
            </c:numRef>
          </c:xVal>
          <c:yVal>
            <c:numRef>
              <c:f>'Laptev 1'!$AI$3:$AI$34</c:f>
              <c:numCache>
                <c:formatCode>0.000</c:formatCode>
                <c:ptCount val="32"/>
                <c:pt idx="0">
                  <c:v>756.91800000000001</c:v>
                </c:pt>
                <c:pt idx="1">
                  <c:v>756.904</c:v>
                </c:pt>
                <c:pt idx="2">
                  <c:v>757.00599999999997</c:v>
                </c:pt>
                <c:pt idx="3">
                  <c:v>757.029</c:v>
                </c:pt>
                <c:pt idx="4">
                  <c:v>757.25699999999995</c:v>
                </c:pt>
                <c:pt idx="5">
                  <c:v>757.26300000000003</c:v>
                </c:pt>
                <c:pt idx="6">
                  <c:v>757.346</c:v>
                </c:pt>
                <c:pt idx="7">
                  <c:v>757.43600000000004</c:v>
                </c:pt>
                <c:pt idx="8">
                  <c:v>757.54499999999996</c:v>
                </c:pt>
                <c:pt idx="9">
                  <c:v>757.56200000000001</c:v>
                </c:pt>
                <c:pt idx="10">
                  <c:v>757.69100000000003</c:v>
                </c:pt>
                <c:pt idx="11">
                  <c:v>757.71400000000006</c:v>
                </c:pt>
                <c:pt idx="12">
                  <c:v>757.774</c:v>
                </c:pt>
                <c:pt idx="13">
                  <c:v>757.92200000000003</c:v>
                </c:pt>
                <c:pt idx="14">
                  <c:v>757.96400000000006</c:v>
                </c:pt>
                <c:pt idx="15">
                  <c:v>758.08100000000002</c:v>
                </c:pt>
                <c:pt idx="16">
                  <c:v>758.09799999999996</c:v>
                </c:pt>
                <c:pt idx="17">
                  <c:v>758.14200000000005</c:v>
                </c:pt>
                <c:pt idx="18">
                  <c:v>758.28399999999999</c:v>
                </c:pt>
                <c:pt idx="19">
                  <c:v>758.34699999999998</c:v>
                </c:pt>
                <c:pt idx="20">
                  <c:v>758.42399999999998</c:v>
                </c:pt>
                <c:pt idx="21">
                  <c:v>758.48299999999995</c:v>
                </c:pt>
                <c:pt idx="22">
                  <c:v>758.61099999999999</c:v>
                </c:pt>
                <c:pt idx="23">
                  <c:v>758.57299999999998</c:v>
                </c:pt>
                <c:pt idx="24">
                  <c:v>758.68799999999999</c:v>
                </c:pt>
                <c:pt idx="25">
                  <c:v>758.89200000000005</c:v>
                </c:pt>
                <c:pt idx="26">
                  <c:v>759.03300000000002</c:v>
                </c:pt>
                <c:pt idx="27">
                  <c:v>759.20600000000002</c:v>
                </c:pt>
                <c:pt idx="28">
                  <c:v>759.46299999999997</c:v>
                </c:pt>
                <c:pt idx="29">
                  <c:v>759.56500000000005</c:v>
                </c:pt>
                <c:pt idx="30">
                  <c:v>759.80499999999995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44-4AAF-BC4A-1D027DD4504C}"/>
            </c:ext>
          </c:extLst>
        </c:ser>
        <c:ser>
          <c:idx val="2"/>
          <c:order val="4"/>
          <c:tx>
            <c:v>Laptev 2</c:v>
          </c:tx>
          <c:spPr>
            <a:ln w="28575"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2'!$AK$3:$AK$30</c:f>
                <c:numCache>
                  <c:formatCode>General</c:formatCode>
                  <c:ptCount val="28"/>
                  <c:pt idx="0">
                    <c:v>0.122</c:v>
                  </c:pt>
                  <c:pt idx="1">
                    <c:v>0.121</c:v>
                  </c:pt>
                  <c:pt idx="2">
                    <c:v>0.125</c:v>
                  </c:pt>
                  <c:pt idx="3">
                    <c:v>0.129</c:v>
                  </c:pt>
                  <c:pt idx="4">
                    <c:v>0.129</c:v>
                  </c:pt>
                  <c:pt idx="5">
                    <c:v>0.127</c:v>
                  </c:pt>
                  <c:pt idx="6">
                    <c:v>0.129</c:v>
                  </c:pt>
                  <c:pt idx="7">
                    <c:v>0.127</c:v>
                  </c:pt>
                  <c:pt idx="8">
                    <c:v>0.129</c:v>
                  </c:pt>
                  <c:pt idx="9">
                    <c:v>0.128</c:v>
                  </c:pt>
                  <c:pt idx="10">
                    <c:v>0.128</c:v>
                  </c:pt>
                  <c:pt idx="11">
                    <c:v>0.129</c:v>
                  </c:pt>
                  <c:pt idx="12">
                    <c:v>0.128</c:v>
                  </c:pt>
                  <c:pt idx="13">
                    <c:v>0.129</c:v>
                  </c:pt>
                  <c:pt idx="14">
                    <c:v>0.128</c:v>
                  </c:pt>
                  <c:pt idx="15">
                    <c:v>0.128</c:v>
                  </c:pt>
                  <c:pt idx="16">
                    <c:v>0.127</c:v>
                  </c:pt>
                  <c:pt idx="17">
                    <c:v>0.13200000000000001</c:v>
                  </c:pt>
                  <c:pt idx="18">
                    <c:v>0.128</c:v>
                  </c:pt>
                  <c:pt idx="19">
                    <c:v>0.13600000000000001</c:v>
                  </c:pt>
                  <c:pt idx="20">
                    <c:v>0.14699999999999999</c:v>
                  </c:pt>
                  <c:pt idx="21">
                    <c:v>0.156</c:v>
                  </c:pt>
                  <c:pt idx="22">
                    <c:v>0.152</c:v>
                  </c:pt>
                  <c:pt idx="23">
                    <c:v>0.17199999999999999</c:v>
                  </c:pt>
                  <c:pt idx="24">
                    <c:v>0.193</c:v>
                  </c:pt>
                  <c:pt idx="25">
                    <c:v>0.21199999999999999</c:v>
                  </c:pt>
                  <c:pt idx="26">
                    <c:v>0.371</c:v>
                  </c:pt>
                </c:numCache>
              </c:numRef>
            </c:plus>
            <c:minus>
              <c:numRef>
                <c:f>'Laptev 2'!$AK$3:$AK$30</c:f>
                <c:numCache>
                  <c:formatCode>General</c:formatCode>
                  <c:ptCount val="28"/>
                  <c:pt idx="0">
                    <c:v>0.122</c:v>
                  </c:pt>
                  <c:pt idx="1">
                    <c:v>0.121</c:v>
                  </c:pt>
                  <c:pt idx="2">
                    <c:v>0.125</c:v>
                  </c:pt>
                  <c:pt idx="3">
                    <c:v>0.129</c:v>
                  </c:pt>
                  <c:pt idx="4">
                    <c:v>0.129</c:v>
                  </c:pt>
                  <c:pt idx="5">
                    <c:v>0.127</c:v>
                  </c:pt>
                  <c:pt idx="6">
                    <c:v>0.129</c:v>
                  </c:pt>
                  <c:pt idx="7">
                    <c:v>0.127</c:v>
                  </c:pt>
                  <c:pt idx="8">
                    <c:v>0.129</c:v>
                  </c:pt>
                  <c:pt idx="9">
                    <c:v>0.128</c:v>
                  </c:pt>
                  <c:pt idx="10">
                    <c:v>0.128</c:v>
                  </c:pt>
                  <c:pt idx="11">
                    <c:v>0.129</c:v>
                  </c:pt>
                  <c:pt idx="12">
                    <c:v>0.128</c:v>
                  </c:pt>
                  <c:pt idx="13">
                    <c:v>0.129</c:v>
                  </c:pt>
                  <c:pt idx="14">
                    <c:v>0.128</c:v>
                  </c:pt>
                  <c:pt idx="15">
                    <c:v>0.128</c:v>
                  </c:pt>
                  <c:pt idx="16">
                    <c:v>0.127</c:v>
                  </c:pt>
                  <c:pt idx="17">
                    <c:v>0.13200000000000001</c:v>
                  </c:pt>
                  <c:pt idx="18">
                    <c:v>0.128</c:v>
                  </c:pt>
                  <c:pt idx="19">
                    <c:v>0.13600000000000001</c:v>
                  </c:pt>
                  <c:pt idx="20">
                    <c:v>0.14699999999999999</c:v>
                  </c:pt>
                  <c:pt idx="21">
                    <c:v>0.156</c:v>
                  </c:pt>
                  <c:pt idx="22">
                    <c:v>0.152</c:v>
                  </c:pt>
                  <c:pt idx="23">
                    <c:v>0.17199999999999999</c:v>
                  </c:pt>
                  <c:pt idx="24">
                    <c:v>0.193</c:v>
                  </c:pt>
                  <c:pt idx="25">
                    <c:v>0.21199999999999999</c:v>
                  </c:pt>
                  <c:pt idx="26">
                    <c:v>0.371</c:v>
                  </c:pt>
                </c:numCache>
              </c:numRef>
            </c:minus>
            <c:spPr>
              <a:ln w="15875"/>
            </c:spPr>
          </c:errBars>
          <c:xVal>
            <c:numRef>
              <c:f>'Laptev 2'!$B$3:$B$29</c:f>
              <c:numCache>
                <c:formatCode>General</c:formatCode>
                <c:ptCount val="27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</c:numCache>
            </c:numRef>
          </c:xVal>
          <c:yVal>
            <c:numRef>
              <c:f>'Laptev 2'!$AI$3:$AI$30</c:f>
              <c:numCache>
                <c:formatCode>0.000</c:formatCode>
                <c:ptCount val="28"/>
                <c:pt idx="0">
                  <c:v>757.42</c:v>
                </c:pt>
                <c:pt idx="1">
                  <c:v>757.59699999999998</c:v>
                </c:pt>
                <c:pt idx="2">
                  <c:v>757.55</c:v>
                </c:pt>
                <c:pt idx="3">
                  <c:v>757.721</c:v>
                </c:pt>
                <c:pt idx="4">
                  <c:v>757.76499999999999</c:v>
                </c:pt>
                <c:pt idx="5">
                  <c:v>757.87699999999995</c:v>
                </c:pt>
                <c:pt idx="6">
                  <c:v>757.95100000000002</c:v>
                </c:pt>
                <c:pt idx="7">
                  <c:v>757.98900000000003</c:v>
                </c:pt>
                <c:pt idx="8">
                  <c:v>758.09</c:v>
                </c:pt>
                <c:pt idx="9">
                  <c:v>758.19200000000001</c:v>
                </c:pt>
                <c:pt idx="10">
                  <c:v>758.245</c:v>
                </c:pt>
                <c:pt idx="11">
                  <c:v>758.3</c:v>
                </c:pt>
                <c:pt idx="12">
                  <c:v>758.41099999999994</c:v>
                </c:pt>
                <c:pt idx="13">
                  <c:v>758.50400000000002</c:v>
                </c:pt>
                <c:pt idx="14">
                  <c:v>758.62900000000002</c:v>
                </c:pt>
                <c:pt idx="15">
                  <c:v>758.71299999999997</c:v>
                </c:pt>
                <c:pt idx="16">
                  <c:v>758.82899999999995</c:v>
                </c:pt>
                <c:pt idx="17">
                  <c:v>758.86300000000006</c:v>
                </c:pt>
                <c:pt idx="18">
                  <c:v>759.01700000000005</c:v>
                </c:pt>
                <c:pt idx="19">
                  <c:v>759.40499999999997</c:v>
                </c:pt>
                <c:pt idx="20">
                  <c:v>759.33299999999997</c:v>
                </c:pt>
                <c:pt idx="21">
                  <c:v>759.38400000000001</c:v>
                </c:pt>
                <c:pt idx="22">
                  <c:v>759.48400000000004</c:v>
                </c:pt>
                <c:pt idx="23">
                  <c:v>759.51</c:v>
                </c:pt>
                <c:pt idx="24">
                  <c:v>759.51300000000003</c:v>
                </c:pt>
                <c:pt idx="25">
                  <c:v>759.69200000000001</c:v>
                </c:pt>
                <c:pt idx="26">
                  <c:v>759.69200000000001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44-4AAF-BC4A-1D027DD4504C}"/>
            </c:ext>
          </c:extLst>
        </c:ser>
        <c:ser>
          <c:idx val="3"/>
          <c:order val="5"/>
          <c:tx>
            <c:v>Nankai 1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'Nankai 1'!$AK$3:$AK$15</c:f>
                <c:numCache>
                  <c:formatCode>General</c:formatCode>
                  <c:ptCount val="13"/>
                  <c:pt idx="0">
                    <c:v>6.9000000000000006E-2</c:v>
                  </c:pt>
                  <c:pt idx="1">
                    <c:v>7.4999999999999997E-2</c:v>
                  </c:pt>
                  <c:pt idx="2">
                    <c:v>7.3999999999999996E-2</c:v>
                  </c:pt>
                  <c:pt idx="3">
                    <c:v>7.4999999999999997E-2</c:v>
                  </c:pt>
                  <c:pt idx="4">
                    <c:v>7.0000000000000007E-2</c:v>
                  </c:pt>
                  <c:pt idx="5">
                    <c:v>7.5999999999999998E-2</c:v>
                  </c:pt>
                  <c:pt idx="6">
                    <c:v>7.8E-2</c:v>
                  </c:pt>
                  <c:pt idx="7">
                    <c:v>0.1</c:v>
                  </c:pt>
                  <c:pt idx="8">
                    <c:v>0.11899999999999999</c:v>
                  </c:pt>
                  <c:pt idx="9">
                    <c:v>0.14899999999999999</c:v>
                  </c:pt>
                  <c:pt idx="10">
                    <c:v>0.159</c:v>
                  </c:pt>
                  <c:pt idx="11">
                    <c:v>0.218</c:v>
                  </c:pt>
                  <c:pt idx="12">
                    <c:v>0.27200000000000002</c:v>
                  </c:pt>
                </c:numCache>
              </c:numRef>
            </c:plus>
            <c:minus>
              <c:numRef>
                <c:f>'Nankai 1'!$AK$3:$AK$15</c:f>
                <c:numCache>
                  <c:formatCode>General</c:formatCode>
                  <c:ptCount val="13"/>
                  <c:pt idx="0">
                    <c:v>6.9000000000000006E-2</c:v>
                  </c:pt>
                  <c:pt idx="1">
                    <c:v>7.4999999999999997E-2</c:v>
                  </c:pt>
                  <c:pt idx="2">
                    <c:v>7.3999999999999996E-2</c:v>
                  </c:pt>
                  <c:pt idx="3">
                    <c:v>7.4999999999999997E-2</c:v>
                  </c:pt>
                  <c:pt idx="4">
                    <c:v>7.0000000000000007E-2</c:v>
                  </c:pt>
                  <c:pt idx="5">
                    <c:v>7.5999999999999998E-2</c:v>
                  </c:pt>
                  <c:pt idx="6">
                    <c:v>7.8E-2</c:v>
                  </c:pt>
                  <c:pt idx="7">
                    <c:v>0.1</c:v>
                  </c:pt>
                  <c:pt idx="8">
                    <c:v>0.11899999999999999</c:v>
                  </c:pt>
                  <c:pt idx="9">
                    <c:v>0.14899999999999999</c:v>
                  </c:pt>
                  <c:pt idx="10">
                    <c:v>0.159</c:v>
                  </c:pt>
                  <c:pt idx="11">
                    <c:v>0.218</c:v>
                  </c:pt>
                  <c:pt idx="12">
                    <c:v>0.27200000000000002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xVal>
            <c:numRef>
              <c:f>'Nankai 1'!$B$3:$B$15</c:f>
              <c:numCache>
                <c:formatCode>General</c:formatCode>
                <c:ptCount val="13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</c:numCache>
            </c:numRef>
          </c:xVal>
          <c:yVal>
            <c:numRef>
              <c:f>'Nankai 1'!$AI$3:$AI$15</c:f>
              <c:numCache>
                <c:formatCode>0.000</c:formatCode>
                <c:ptCount val="13"/>
                <c:pt idx="0">
                  <c:v>757.48599999999999</c:v>
                </c:pt>
                <c:pt idx="1">
                  <c:v>757.65899999999999</c:v>
                </c:pt>
                <c:pt idx="2">
                  <c:v>757.82299999999998</c:v>
                </c:pt>
                <c:pt idx="3">
                  <c:v>757.92</c:v>
                </c:pt>
                <c:pt idx="4">
                  <c:v>758.10699999999997</c:v>
                </c:pt>
                <c:pt idx="5">
                  <c:v>758.34900000000005</c:v>
                </c:pt>
                <c:pt idx="6">
                  <c:v>758.50099999999998</c:v>
                </c:pt>
                <c:pt idx="7">
                  <c:v>758.62599999999998</c:v>
                </c:pt>
                <c:pt idx="8">
                  <c:v>758.61900000000003</c:v>
                </c:pt>
                <c:pt idx="9">
                  <c:v>758.47699999999998</c:v>
                </c:pt>
                <c:pt idx="10">
                  <c:v>758.52800000000002</c:v>
                </c:pt>
                <c:pt idx="11">
                  <c:v>758.83100000000002</c:v>
                </c:pt>
                <c:pt idx="12">
                  <c:v>758.75900000000001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44-4AAF-BC4A-1D027DD4504C}"/>
            </c:ext>
          </c:extLst>
        </c:ser>
        <c:ser>
          <c:idx val="1"/>
          <c:order val="6"/>
          <c:tx>
            <c:strRef>
              <c:f>'Nankai 2'!$A$1</c:f>
              <c:strCache>
                <c:ptCount val="1"/>
                <c:pt idx="0">
                  <c:v>Nankai 2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'Nankai 2'!$AK$3:$AK$11</c:f>
                <c:numCache>
                  <c:formatCode>General</c:formatCode>
                  <c:ptCount val="9"/>
                  <c:pt idx="0">
                    <c:v>0.05</c:v>
                  </c:pt>
                  <c:pt idx="1">
                    <c:v>0.05</c:v>
                  </c:pt>
                  <c:pt idx="2">
                    <c:v>4.9000000000000002E-2</c:v>
                  </c:pt>
                  <c:pt idx="3">
                    <c:v>5.2999999999999999E-2</c:v>
                  </c:pt>
                  <c:pt idx="4">
                    <c:v>6.6000000000000003E-2</c:v>
                  </c:pt>
                  <c:pt idx="5">
                    <c:v>7.1999999999999995E-2</c:v>
                  </c:pt>
                  <c:pt idx="6">
                    <c:v>8.3000000000000004E-2</c:v>
                  </c:pt>
                  <c:pt idx="7">
                    <c:v>0.14299999999999999</c:v>
                  </c:pt>
                  <c:pt idx="8">
                    <c:v>0.313</c:v>
                  </c:pt>
                </c:numCache>
              </c:numRef>
            </c:plus>
            <c:minus>
              <c:numRef>
                <c:f>'Nankai 2'!$AK$3:$AK$11</c:f>
                <c:numCache>
                  <c:formatCode>General</c:formatCode>
                  <c:ptCount val="9"/>
                  <c:pt idx="0">
                    <c:v>0.05</c:v>
                  </c:pt>
                  <c:pt idx="1">
                    <c:v>0.05</c:v>
                  </c:pt>
                  <c:pt idx="2">
                    <c:v>4.9000000000000002E-2</c:v>
                  </c:pt>
                  <c:pt idx="3">
                    <c:v>5.2999999999999999E-2</c:v>
                  </c:pt>
                  <c:pt idx="4">
                    <c:v>6.6000000000000003E-2</c:v>
                  </c:pt>
                  <c:pt idx="5">
                    <c:v>7.1999999999999995E-2</c:v>
                  </c:pt>
                  <c:pt idx="6">
                    <c:v>8.3000000000000004E-2</c:v>
                  </c:pt>
                  <c:pt idx="7">
                    <c:v>0.14299999999999999</c:v>
                  </c:pt>
                  <c:pt idx="8">
                    <c:v>0.313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errBars>
            <c:errDir val="x"/>
            <c:errBarType val="both"/>
            <c:errValType val="fixedVal"/>
            <c:noEndCap val="1"/>
            <c:val val="0"/>
          </c:errBars>
          <c:xVal>
            <c:numRef>
              <c:f>'Nankai 2'!$B$3:$B$11</c:f>
              <c:numCache>
                <c:formatCode>General</c:formatCode>
                <c:ptCount val="9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</c:numCache>
            </c:numRef>
          </c:xVal>
          <c:yVal>
            <c:numRef>
              <c:f>'Nankai 2'!$AI$3:$AI$11</c:f>
              <c:numCache>
                <c:formatCode>0.000</c:formatCode>
                <c:ptCount val="9"/>
                <c:pt idx="0">
                  <c:v>757.73900000000003</c:v>
                </c:pt>
                <c:pt idx="1">
                  <c:v>757.86</c:v>
                </c:pt>
                <c:pt idx="2">
                  <c:v>758.01900000000001</c:v>
                </c:pt>
                <c:pt idx="3">
                  <c:v>758.28</c:v>
                </c:pt>
                <c:pt idx="4">
                  <c:v>758.38</c:v>
                </c:pt>
                <c:pt idx="5">
                  <c:v>758.54700000000003</c:v>
                </c:pt>
                <c:pt idx="6">
                  <c:v>758.56</c:v>
                </c:pt>
                <c:pt idx="7">
                  <c:v>758.90099999999995</c:v>
                </c:pt>
                <c:pt idx="8">
                  <c:v>758.71799999999996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44-4AAF-BC4A-1D027DD4504C}"/>
            </c:ext>
          </c:extLst>
        </c:ser>
        <c:ser>
          <c:idx val="8"/>
          <c:order val="7"/>
          <c:tx>
            <c:v>Antarctic 1</c:v>
          </c:tx>
          <c:spPr>
            <a:ln>
              <a:solidFill>
                <a:srgbClr val="1306BA"/>
              </a:solidFill>
            </a:ln>
          </c:spPr>
          <c:marker>
            <c:symbol val="circle"/>
            <c:size val="5"/>
            <c:spPr>
              <a:solidFill>
                <a:srgbClr val="1306BA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'Antarctic 1'!$AI$4:$AI$16</c:f>
                <c:numCache>
                  <c:formatCode>General</c:formatCode>
                  <c:ptCount val="13"/>
                  <c:pt idx="0">
                    <c:v>7.3999999999999996E-2</c:v>
                  </c:pt>
                  <c:pt idx="1">
                    <c:v>7.5999999999999998E-2</c:v>
                  </c:pt>
                  <c:pt idx="2">
                    <c:v>7.9000000000000001E-2</c:v>
                  </c:pt>
                  <c:pt idx="3">
                    <c:v>8.5999999999999993E-2</c:v>
                  </c:pt>
                  <c:pt idx="4">
                    <c:v>0.1</c:v>
                  </c:pt>
                  <c:pt idx="5">
                    <c:v>0.11600000000000001</c:v>
                  </c:pt>
                  <c:pt idx="6">
                    <c:v>0.12</c:v>
                  </c:pt>
                  <c:pt idx="7">
                    <c:v>0.122</c:v>
                  </c:pt>
                  <c:pt idx="8">
                    <c:v>0.13200000000000001</c:v>
                  </c:pt>
                  <c:pt idx="9">
                    <c:v>0.17499999999999999</c:v>
                  </c:pt>
                  <c:pt idx="10">
                    <c:v>0.19</c:v>
                  </c:pt>
                  <c:pt idx="11">
                    <c:v>0.20699999999999999</c:v>
                  </c:pt>
                  <c:pt idx="12">
                    <c:v>0.254</c:v>
                  </c:pt>
                </c:numCache>
              </c:numRef>
            </c:plus>
            <c:minus>
              <c:numRef>
                <c:f>'Antarctic 1'!$AI$4:$AI$16</c:f>
                <c:numCache>
                  <c:formatCode>General</c:formatCode>
                  <c:ptCount val="13"/>
                  <c:pt idx="0">
                    <c:v>7.3999999999999996E-2</c:v>
                  </c:pt>
                  <c:pt idx="1">
                    <c:v>7.5999999999999998E-2</c:v>
                  </c:pt>
                  <c:pt idx="2">
                    <c:v>7.9000000000000001E-2</c:v>
                  </c:pt>
                  <c:pt idx="3">
                    <c:v>8.5999999999999993E-2</c:v>
                  </c:pt>
                  <c:pt idx="4">
                    <c:v>0.1</c:v>
                  </c:pt>
                  <c:pt idx="5">
                    <c:v>0.11600000000000001</c:v>
                  </c:pt>
                  <c:pt idx="6">
                    <c:v>0.12</c:v>
                  </c:pt>
                  <c:pt idx="7">
                    <c:v>0.122</c:v>
                  </c:pt>
                  <c:pt idx="8">
                    <c:v>0.13200000000000001</c:v>
                  </c:pt>
                  <c:pt idx="9">
                    <c:v>0.17499999999999999</c:v>
                  </c:pt>
                  <c:pt idx="10">
                    <c:v>0.19</c:v>
                  </c:pt>
                  <c:pt idx="11">
                    <c:v>0.20699999999999999</c:v>
                  </c:pt>
                  <c:pt idx="12">
                    <c:v>0.254</c:v>
                  </c:pt>
                </c:numCache>
              </c:numRef>
            </c:minus>
            <c:spPr>
              <a:ln>
                <a:solidFill>
                  <a:srgbClr val="1306BA"/>
                </a:solidFill>
              </a:ln>
            </c:spPr>
          </c:errBars>
          <c:xVal>
            <c:numRef>
              <c:f>'Antarctic 1'!$B$4:$B$16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'Antarctic 1'!$AG$4:$AG$16</c:f>
              <c:numCache>
                <c:formatCode>0.000</c:formatCode>
                <c:ptCount val="13"/>
                <c:pt idx="0" formatCode="General">
                  <c:v>757.75199999999995</c:v>
                </c:pt>
                <c:pt idx="1">
                  <c:v>757.75099999999998</c:v>
                </c:pt>
                <c:pt idx="2">
                  <c:v>757.90800000000002</c:v>
                </c:pt>
                <c:pt idx="3">
                  <c:v>758.04200000000003</c:v>
                </c:pt>
                <c:pt idx="4">
                  <c:v>758.28700000000003</c:v>
                </c:pt>
                <c:pt idx="5" formatCode="General">
                  <c:v>758.68200000000002</c:v>
                </c:pt>
                <c:pt idx="6">
                  <c:v>758.74900000000002</c:v>
                </c:pt>
                <c:pt idx="7">
                  <c:v>758.84400000000005</c:v>
                </c:pt>
                <c:pt idx="8">
                  <c:v>759.01199999999994</c:v>
                </c:pt>
                <c:pt idx="9">
                  <c:v>758.99699999999996</c:v>
                </c:pt>
                <c:pt idx="10">
                  <c:v>759.26700000000005</c:v>
                </c:pt>
                <c:pt idx="11">
                  <c:v>759.35400000000004</c:v>
                </c:pt>
                <c:pt idx="12">
                  <c:v>759.40800000000002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44-4AAF-BC4A-1D027DD4504C}"/>
            </c:ext>
          </c:extLst>
        </c:ser>
        <c:ser>
          <c:idx val="7"/>
          <c:order val="8"/>
          <c:tx>
            <c:v>Antarctic 2</c:v>
          </c:tx>
          <c:spPr>
            <a:ln>
              <a:solidFill>
                <a:srgbClr val="1306BA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1306BA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'Antarctic 2'!$AJ$3:$AJ$17</c:f>
                <c:numCache>
                  <c:formatCode>General</c:formatCode>
                  <c:ptCount val="15"/>
                  <c:pt idx="0">
                    <c:v>6.0999999999999999E-2</c:v>
                  </c:pt>
                  <c:pt idx="1">
                    <c:v>5.8999999999999997E-2</c:v>
                  </c:pt>
                  <c:pt idx="2">
                    <c:v>5.7000000000000002E-2</c:v>
                  </c:pt>
                  <c:pt idx="3">
                    <c:v>5.8999999999999997E-2</c:v>
                  </c:pt>
                  <c:pt idx="4">
                    <c:v>5.6000000000000001E-2</c:v>
                  </c:pt>
                  <c:pt idx="5">
                    <c:v>5.8000000000000003E-2</c:v>
                  </c:pt>
                  <c:pt idx="6">
                    <c:v>5.8000000000000003E-2</c:v>
                  </c:pt>
                  <c:pt idx="7">
                    <c:v>5.8999999999999997E-2</c:v>
                  </c:pt>
                  <c:pt idx="8">
                    <c:v>6.2E-2</c:v>
                  </c:pt>
                  <c:pt idx="9">
                    <c:v>7.0999999999999994E-2</c:v>
                  </c:pt>
                  <c:pt idx="10">
                    <c:v>8.4000000000000005E-2</c:v>
                  </c:pt>
                  <c:pt idx="11">
                    <c:v>0.105</c:v>
                  </c:pt>
                  <c:pt idx="12">
                    <c:v>0.127</c:v>
                  </c:pt>
                  <c:pt idx="13">
                    <c:v>0.19500000000000001</c:v>
                  </c:pt>
                  <c:pt idx="14">
                    <c:v>0.23499999999999999</c:v>
                  </c:pt>
                </c:numCache>
              </c:numRef>
            </c:plus>
            <c:minus>
              <c:numRef>
                <c:f>'Antarctic 2'!$AJ$3:$AJ$17</c:f>
                <c:numCache>
                  <c:formatCode>General</c:formatCode>
                  <c:ptCount val="15"/>
                  <c:pt idx="0">
                    <c:v>6.0999999999999999E-2</c:v>
                  </c:pt>
                  <c:pt idx="1">
                    <c:v>5.8999999999999997E-2</c:v>
                  </c:pt>
                  <c:pt idx="2">
                    <c:v>5.7000000000000002E-2</c:v>
                  </c:pt>
                  <c:pt idx="3">
                    <c:v>5.8999999999999997E-2</c:v>
                  </c:pt>
                  <c:pt idx="4">
                    <c:v>5.6000000000000001E-2</c:v>
                  </c:pt>
                  <c:pt idx="5">
                    <c:v>5.8000000000000003E-2</c:v>
                  </c:pt>
                  <c:pt idx="6">
                    <c:v>5.8000000000000003E-2</c:v>
                  </c:pt>
                  <c:pt idx="7">
                    <c:v>5.8999999999999997E-2</c:v>
                  </c:pt>
                  <c:pt idx="8">
                    <c:v>6.2E-2</c:v>
                  </c:pt>
                  <c:pt idx="9">
                    <c:v>7.0999999999999994E-2</c:v>
                  </c:pt>
                  <c:pt idx="10">
                    <c:v>8.4000000000000005E-2</c:v>
                  </c:pt>
                  <c:pt idx="11">
                    <c:v>0.105</c:v>
                  </c:pt>
                  <c:pt idx="12">
                    <c:v>0.127</c:v>
                  </c:pt>
                  <c:pt idx="13">
                    <c:v>0.19500000000000001</c:v>
                  </c:pt>
                  <c:pt idx="14">
                    <c:v>0.23499999999999999</c:v>
                  </c:pt>
                </c:numCache>
              </c:numRef>
            </c:minus>
            <c:spPr>
              <a:ln w="19050" cmpd="sng">
                <a:solidFill>
                  <a:srgbClr val="1306BA"/>
                </a:solidFill>
                <a:prstDash val="solid"/>
                <a:miter lim="800000"/>
              </a:ln>
            </c:spPr>
          </c:errBars>
          <c:xVal>
            <c:numRef>
              <c:f>'Antarctic 2'!$B$3:$B$18</c:f>
              <c:numCache>
                <c:formatCode>General</c:formatCode>
                <c:ptCount val="1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</c:numCache>
            </c:numRef>
          </c:xVal>
          <c:yVal>
            <c:numRef>
              <c:f>'Antarctic 2'!$AH$3:$AH$17</c:f>
              <c:numCache>
                <c:formatCode>0.000</c:formatCode>
                <c:ptCount val="15"/>
                <c:pt idx="0" formatCode="General">
                  <c:v>757.21100000000001</c:v>
                </c:pt>
                <c:pt idx="1">
                  <c:v>757.29399999999998</c:v>
                </c:pt>
                <c:pt idx="2">
                  <c:v>757.42499999999995</c:v>
                </c:pt>
                <c:pt idx="3">
                  <c:v>757.56600000000003</c:v>
                </c:pt>
                <c:pt idx="4">
                  <c:v>757.63400000000001</c:v>
                </c:pt>
                <c:pt idx="5" formatCode="General">
                  <c:v>757.75800000000004</c:v>
                </c:pt>
                <c:pt idx="6">
                  <c:v>757.80100000000004</c:v>
                </c:pt>
                <c:pt idx="7">
                  <c:v>757.87800000000004</c:v>
                </c:pt>
                <c:pt idx="8">
                  <c:v>757.95899999999995</c:v>
                </c:pt>
                <c:pt idx="9">
                  <c:v>758.11300000000006</c:v>
                </c:pt>
                <c:pt idx="10">
                  <c:v>758.101</c:v>
                </c:pt>
                <c:pt idx="11">
                  <c:v>758.28</c:v>
                </c:pt>
                <c:pt idx="12">
                  <c:v>758.452</c:v>
                </c:pt>
                <c:pt idx="13">
                  <c:v>758.40099999999995</c:v>
                </c:pt>
                <c:pt idx="14">
                  <c:v>758.36099999999999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044-4AAF-BC4A-1D027DD4504C}"/>
            </c:ext>
          </c:extLst>
        </c:ser>
        <c:ser>
          <c:idx val="6"/>
          <c:order val="9"/>
          <c:tx>
            <c:v>South Georgia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SGeorgia!$AK$3:$AK$21</c:f>
                <c:numCache>
                  <c:formatCode>General</c:formatCode>
                  <c:ptCount val="19"/>
                  <c:pt idx="0">
                    <c:v>0.111</c:v>
                  </c:pt>
                  <c:pt idx="1">
                    <c:v>0.104</c:v>
                  </c:pt>
                  <c:pt idx="2">
                    <c:v>0.10299999999999999</c:v>
                  </c:pt>
                  <c:pt idx="3">
                    <c:v>0.10100000000000001</c:v>
                  </c:pt>
                  <c:pt idx="4">
                    <c:v>7.2999999999999995E-2</c:v>
                  </c:pt>
                  <c:pt idx="5">
                    <c:v>7.3999999999999996E-2</c:v>
                  </c:pt>
                  <c:pt idx="6">
                    <c:v>7.2999999999999995E-2</c:v>
                  </c:pt>
                  <c:pt idx="7">
                    <c:v>7.4999999999999997E-2</c:v>
                  </c:pt>
                  <c:pt idx="8">
                    <c:v>7.6999999999999999E-2</c:v>
                  </c:pt>
                  <c:pt idx="9">
                    <c:v>7.4999999999999997E-2</c:v>
                  </c:pt>
                  <c:pt idx="10">
                    <c:v>7.5999999999999998E-2</c:v>
                  </c:pt>
                  <c:pt idx="11">
                    <c:v>8.3000000000000004E-2</c:v>
                  </c:pt>
                  <c:pt idx="12">
                    <c:v>8.5999999999999993E-2</c:v>
                  </c:pt>
                  <c:pt idx="13">
                    <c:v>9.6000000000000002E-2</c:v>
                  </c:pt>
                  <c:pt idx="14">
                    <c:v>0.104</c:v>
                  </c:pt>
                  <c:pt idx="15">
                    <c:v>0.11600000000000001</c:v>
                  </c:pt>
                  <c:pt idx="16">
                    <c:v>0.14299999999999999</c:v>
                  </c:pt>
                  <c:pt idx="17">
                    <c:v>0.19</c:v>
                  </c:pt>
                  <c:pt idx="18">
                    <c:v>0.22800000000000001</c:v>
                  </c:pt>
                </c:numCache>
              </c:numRef>
            </c:plus>
            <c:minus>
              <c:numRef>
                <c:f>SGeorgia!$AK$3:$AK$21</c:f>
                <c:numCache>
                  <c:formatCode>General</c:formatCode>
                  <c:ptCount val="19"/>
                  <c:pt idx="0">
                    <c:v>0.111</c:v>
                  </c:pt>
                  <c:pt idx="1">
                    <c:v>0.104</c:v>
                  </c:pt>
                  <c:pt idx="2">
                    <c:v>0.10299999999999999</c:v>
                  </c:pt>
                  <c:pt idx="3">
                    <c:v>0.10100000000000001</c:v>
                  </c:pt>
                  <c:pt idx="4">
                    <c:v>7.2999999999999995E-2</c:v>
                  </c:pt>
                  <c:pt idx="5">
                    <c:v>7.3999999999999996E-2</c:v>
                  </c:pt>
                  <c:pt idx="6">
                    <c:v>7.2999999999999995E-2</c:v>
                  </c:pt>
                  <c:pt idx="7">
                    <c:v>7.4999999999999997E-2</c:v>
                  </c:pt>
                  <c:pt idx="8">
                    <c:v>7.6999999999999999E-2</c:v>
                  </c:pt>
                  <c:pt idx="9">
                    <c:v>7.4999999999999997E-2</c:v>
                  </c:pt>
                  <c:pt idx="10">
                    <c:v>7.5999999999999998E-2</c:v>
                  </c:pt>
                  <c:pt idx="11">
                    <c:v>8.3000000000000004E-2</c:v>
                  </c:pt>
                  <c:pt idx="12">
                    <c:v>8.5999999999999993E-2</c:v>
                  </c:pt>
                  <c:pt idx="13">
                    <c:v>9.6000000000000002E-2</c:v>
                  </c:pt>
                  <c:pt idx="14">
                    <c:v>0.104</c:v>
                  </c:pt>
                  <c:pt idx="15">
                    <c:v>0.11600000000000001</c:v>
                  </c:pt>
                  <c:pt idx="16">
                    <c:v>0.14299999999999999</c:v>
                  </c:pt>
                  <c:pt idx="17">
                    <c:v>0.19</c:v>
                  </c:pt>
                  <c:pt idx="18">
                    <c:v>0.22800000000000001</c:v>
                  </c:pt>
                </c:numCache>
              </c:numRef>
            </c:minus>
            <c:spPr>
              <a:ln>
                <a:solidFill>
                  <a:srgbClr val="47E2F7"/>
                </a:solidFill>
              </a:ln>
            </c:spPr>
          </c:errBars>
          <c:xVal>
            <c:numRef>
              <c:f>SGeorgia!$B$3:$B$21</c:f>
              <c:numCache>
                <c:formatCode>General</c:formatCode>
                <c:ptCount val="19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</c:numCache>
            </c:numRef>
          </c:xVal>
          <c:yVal>
            <c:numRef>
              <c:f>SGeorgia!$AI$3:$AI$21</c:f>
              <c:numCache>
                <c:formatCode>0.000</c:formatCode>
                <c:ptCount val="19"/>
                <c:pt idx="0">
                  <c:v>756.88499999999999</c:v>
                </c:pt>
                <c:pt idx="1">
                  <c:v>757.04700000000003</c:v>
                </c:pt>
                <c:pt idx="2">
                  <c:v>757.05899999999997</c:v>
                </c:pt>
                <c:pt idx="3">
                  <c:v>757.10799999999995</c:v>
                </c:pt>
                <c:pt idx="4">
                  <c:v>757.29399999999998</c:v>
                </c:pt>
                <c:pt idx="5">
                  <c:v>757.35599999999999</c:v>
                </c:pt>
                <c:pt idx="6">
                  <c:v>757.38800000000003</c:v>
                </c:pt>
                <c:pt idx="7">
                  <c:v>757.47500000000002</c:v>
                </c:pt>
                <c:pt idx="8">
                  <c:v>757.51400000000001</c:v>
                </c:pt>
                <c:pt idx="9">
                  <c:v>757.59400000000005</c:v>
                </c:pt>
                <c:pt idx="10">
                  <c:v>757.78300000000002</c:v>
                </c:pt>
                <c:pt idx="11">
                  <c:v>758.06899999999996</c:v>
                </c:pt>
                <c:pt idx="12">
                  <c:v>758.18899999999996</c:v>
                </c:pt>
                <c:pt idx="13">
                  <c:v>758.37099999999998</c:v>
                </c:pt>
                <c:pt idx="14">
                  <c:v>758.33399999999995</c:v>
                </c:pt>
                <c:pt idx="15">
                  <c:v>758.62400000000002</c:v>
                </c:pt>
                <c:pt idx="16">
                  <c:v>758.74800000000005</c:v>
                </c:pt>
                <c:pt idx="17">
                  <c:v>758.78599999999994</c:v>
                </c:pt>
                <c:pt idx="18">
                  <c:v>759.06700000000001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044-4AAF-BC4A-1D027DD45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6018864"/>
        <c:axId val="286017184"/>
      </c:scatterChart>
      <c:valAx>
        <c:axId val="286018864"/>
        <c:scaling>
          <c:orientation val="minMax"/>
          <c:max val="26"/>
          <c:min val="-7"/>
        </c:scaling>
        <c:delete val="0"/>
        <c:axPos val="b"/>
        <c:numFmt formatCode="General" sourceLinked="1"/>
        <c:majorTickMark val="out"/>
        <c:minorTickMark val="none"/>
        <c:tickLblPos val="nextTo"/>
        <c:crossAx val="286017184"/>
        <c:crossesAt val="756.5"/>
        <c:crossBetween val="midCat"/>
      </c:valAx>
      <c:valAx>
        <c:axId val="286017184"/>
        <c:scaling>
          <c:orientation val="minMax"/>
          <c:max val="761"/>
          <c:min val="756.5"/>
        </c:scaling>
        <c:delete val="0"/>
        <c:axPos val="l"/>
        <c:numFmt formatCode="0.0" sourceLinked="0"/>
        <c:majorTickMark val="out"/>
        <c:minorTickMark val="none"/>
        <c:tickLblPos val="nextTo"/>
        <c:crossAx val="286018864"/>
        <c:crossesAt val="-7"/>
        <c:crossBetween val="midCat"/>
        <c:majorUnit val="1"/>
      </c:valAx>
    </c:plotArea>
    <c:legend>
      <c:legendPos val="r"/>
      <c:layout>
        <c:manualLayout>
          <c:xMode val="edge"/>
          <c:yMode val="edge"/>
          <c:x val="0.76217803486637259"/>
          <c:y val="0.5400155173942357"/>
          <c:w val="0.13018972074688168"/>
          <c:h val="0.37782799697675745"/>
        </c:manualLayout>
      </c:layout>
      <c:overlay val="0"/>
    </c:legend>
    <c:plotVisOnly val="1"/>
    <c:dispBlanksAs val="gap"/>
    <c:showDLblsOverMax val="0"/>
  </c:chart>
  <c:spPr>
    <a:noFill/>
    <a:ln>
      <a:solidFill>
        <a:srgbClr val="00B050"/>
      </a:solidFill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Calcite unit cell volume </a:t>
            </a:r>
            <a:r>
              <a:rPr lang="en-GB" sz="1800" b="1" i="0" baseline="0">
                <a:effectLst/>
              </a:rPr>
              <a:t>(Å</a:t>
            </a:r>
            <a:r>
              <a:rPr lang="en-GB" sz="1800" b="1" i="0" baseline="30000">
                <a:effectLst/>
              </a:rPr>
              <a:t>3</a:t>
            </a:r>
            <a:r>
              <a:rPr lang="en-GB" sz="1800" b="1" i="0" baseline="0">
                <a:effectLst/>
              </a:rPr>
              <a:t>)</a:t>
            </a:r>
            <a:endParaRPr lang="en-GB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633636900446534E-2"/>
          <c:y val="2.3192533623351032E-2"/>
          <c:w val="0.92325999261590608"/>
          <c:h val="0.92447598364966022"/>
        </c:manualLayout>
      </c:layout>
      <c:scatterChart>
        <c:scatterStyle val="lineMarker"/>
        <c:varyColors val="0"/>
        <c:ser>
          <c:idx val="4"/>
          <c:order val="0"/>
          <c:tx>
            <c:v>Congo 1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'Congo 1'!$P$9:$P$34</c:f>
                <c:numCache>
                  <c:formatCode>General</c:formatCode>
                  <c:ptCount val="26"/>
                  <c:pt idx="0">
                    <c:v>5.3999999999999999E-2</c:v>
                  </c:pt>
                  <c:pt idx="1">
                    <c:v>5.5E-2</c:v>
                  </c:pt>
                  <c:pt idx="2">
                    <c:v>5.3999999999999999E-2</c:v>
                  </c:pt>
                  <c:pt idx="3">
                    <c:v>5.5E-2</c:v>
                  </c:pt>
                  <c:pt idx="4">
                    <c:v>5.0999999999999997E-2</c:v>
                  </c:pt>
                  <c:pt idx="5">
                    <c:v>5.7000000000000002E-2</c:v>
                  </c:pt>
                  <c:pt idx="6">
                    <c:v>5.5E-2</c:v>
                  </c:pt>
                  <c:pt idx="7">
                    <c:v>5.7000000000000002E-2</c:v>
                  </c:pt>
                  <c:pt idx="8">
                    <c:v>5.5E-2</c:v>
                  </c:pt>
                  <c:pt idx="9">
                    <c:v>5.5E-2</c:v>
                  </c:pt>
                  <c:pt idx="10">
                    <c:v>4.7E-2</c:v>
                  </c:pt>
                  <c:pt idx="11">
                    <c:v>4.2000000000000003E-2</c:v>
                  </c:pt>
                  <c:pt idx="12">
                    <c:v>3.5000000000000003E-2</c:v>
                  </c:pt>
                  <c:pt idx="13">
                    <c:v>3.2000000000000001E-2</c:v>
                  </c:pt>
                  <c:pt idx="14">
                    <c:v>3.2000000000000001E-2</c:v>
                  </c:pt>
                  <c:pt idx="15">
                    <c:v>3.3000000000000002E-2</c:v>
                  </c:pt>
                  <c:pt idx="16">
                    <c:v>3.3000000000000002E-2</c:v>
                  </c:pt>
                  <c:pt idx="17">
                    <c:v>3.2000000000000001E-2</c:v>
                  </c:pt>
                  <c:pt idx="18">
                    <c:v>3.1E-2</c:v>
                  </c:pt>
                  <c:pt idx="19">
                    <c:v>3.1E-2</c:v>
                  </c:pt>
                  <c:pt idx="20">
                    <c:v>3.3000000000000002E-2</c:v>
                  </c:pt>
                  <c:pt idx="21">
                    <c:v>3.2000000000000001E-2</c:v>
                  </c:pt>
                  <c:pt idx="22">
                    <c:v>3.3000000000000002E-2</c:v>
                  </c:pt>
                  <c:pt idx="23">
                    <c:v>3.2000000000000001E-2</c:v>
                  </c:pt>
                  <c:pt idx="24">
                    <c:v>3.1E-2</c:v>
                  </c:pt>
                  <c:pt idx="25">
                    <c:v>3.1E-2</c:v>
                  </c:pt>
                </c:numCache>
              </c:numRef>
            </c:plus>
            <c:minus>
              <c:numRef>
                <c:f>'Congo 1'!$P$9:$P$34</c:f>
                <c:numCache>
                  <c:formatCode>General</c:formatCode>
                  <c:ptCount val="26"/>
                  <c:pt idx="0">
                    <c:v>5.3999999999999999E-2</c:v>
                  </c:pt>
                  <c:pt idx="1">
                    <c:v>5.5E-2</c:v>
                  </c:pt>
                  <c:pt idx="2">
                    <c:v>5.3999999999999999E-2</c:v>
                  </c:pt>
                  <c:pt idx="3">
                    <c:v>5.5E-2</c:v>
                  </c:pt>
                  <c:pt idx="4">
                    <c:v>5.0999999999999997E-2</c:v>
                  </c:pt>
                  <c:pt idx="5">
                    <c:v>5.7000000000000002E-2</c:v>
                  </c:pt>
                  <c:pt idx="6">
                    <c:v>5.5E-2</c:v>
                  </c:pt>
                  <c:pt idx="7">
                    <c:v>5.7000000000000002E-2</c:v>
                  </c:pt>
                  <c:pt idx="8">
                    <c:v>5.5E-2</c:v>
                  </c:pt>
                  <c:pt idx="9">
                    <c:v>5.5E-2</c:v>
                  </c:pt>
                  <c:pt idx="10">
                    <c:v>4.7E-2</c:v>
                  </c:pt>
                  <c:pt idx="11">
                    <c:v>4.2000000000000003E-2</c:v>
                  </c:pt>
                  <c:pt idx="12">
                    <c:v>3.5000000000000003E-2</c:v>
                  </c:pt>
                  <c:pt idx="13">
                    <c:v>3.2000000000000001E-2</c:v>
                  </c:pt>
                  <c:pt idx="14">
                    <c:v>3.2000000000000001E-2</c:v>
                  </c:pt>
                  <c:pt idx="15">
                    <c:v>3.3000000000000002E-2</c:v>
                  </c:pt>
                  <c:pt idx="16">
                    <c:v>3.3000000000000002E-2</c:v>
                  </c:pt>
                  <c:pt idx="17">
                    <c:v>3.2000000000000001E-2</c:v>
                  </c:pt>
                  <c:pt idx="18">
                    <c:v>3.1E-2</c:v>
                  </c:pt>
                  <c:pt idx="19">
                    <c:v>3.1E-2</c:v>
                  </c:pt>
                  <c:pt idx="20">
                    <c:v>3.3000000000000002E-2</c:v>
                  </c:pt>
                  <c:pt idx="21">
                    <c:v>3.2000000000000001E-2</c:v>
                  </c:pt>
                  <c:pt idx="22">
                    <c:v>3.3000000000000002E-2</c:v>
                  </c:pt>
                  <c:pt idx="23">
                    <c:v>3.2000000000000001E-2</c:v>
                  </c:pt>
                  <c:pt idx="24">
                    <c:v>3.1E-2</c:v>
                  </c:pt>
                  <c:pt idx="25">
                    <c:v>3.1E-2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xVal>
            <c:numRef>
              <c:f>'Congo 1'!$B$9:$B$34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xVal>
          <c:yVal>
            <c:numRef>
              <c:f>'Congo 1'!$N$9:$N$34</c:f>
              <c:numCache>
                <c:formatCode>0.000</c:formatCode>
                <c:ptCount val="26"/>
                <c:pt idx="0">
                  <c:v>366.721</c:v>
                </c:pt>
                <c:pt idx="1">
                  <c:v>366.73099999999999</c:v>
                </c:pt>
                <c:pt idx="2">
                  <c:v>366.70699999999999</c:v>
                </c:pt>
                <c:pt idx="3">
                  <c:v>366.767</c:v>
                </c:pt>
                <c:pt idx="4">
                  <c:v>366.76400000000001</c:v>
                </c:pt>
                <c:pt idx="5">
                  <c:v>366.73599999999999</c:v>
                </c:pt>
                <c:pt idx="6">
                  <c:v>366.76</c:v>
                </c:pt>
                <c:pt idx="7">
                  <c:v>366.75799999999998</c:v>
                </c:pt>
                <c:pt idx="8">
                  <c:v>366.74799999999999</c:v>
                </c:pt>
                <c:pt idx="9">
                  <c:v>366.75900000000001</c:v>
                </c:pt>
                <c:pt idx="10">
                  <c:v>366.815</c:v>
                </c:pt>
                <c:pt idx="11">
                  <c:v>366.86500000000001</c:v>
                </c:pt>
                <c:pt idx="12">
                  <c:v>367.02100000000002</c:v>
                </c:pt>
                <c:pt idx="13">
                  <c:v>367.10199999999998</c:v>
                </c:pt>
                <c:pt idx="14">
                  <c:v>367.17399999999998</c:v>
                </c:pt>
                <c:pt idx="15">
                  <c:v>367.24799999999999</c:v>
                </c:pt>
                <c:pt idx="16">
                  <c:v>367.23399999999998</c:v>
                </c:pt>
                <c:pt idx="17">
                  <c:v>367.214</c:v>
                </c:pt>
                <c:pt idx="18">
                  <c:v>367.267</c:v>
                </c:pt>
                <c:pt idx="19">
                  <c:v>367.22199999999998</c:v>
                </c:pt>
                <c:pt idx="20">
                  <c:v>367.24099999999999</c:v>
                </c:pt>
                <c:pt idx="21">
                  <c:v>367.23599999999999</c:v>
                </c:pt>
                <c:pt idx="22">
                  <c:v>367.19400000000002</c:v>
                </c:pt>
                <c:pt idx="23">
                  <c:v>367.24400000000003</c:v>
                </c:pt>
                <c:pt idx="24">
                  <c:v>367.262</c:v>
                </c:pt>
                <c:pt idx="25">
                  <c:v>367.30799999999999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93-4D29-9AB4-444953894A76}"/>
            </c:ext>
          </c:extLst>
        </c:ser>
        <c:ser>
          <c:idx val="5"/>
          <c:order val="1"/>
          <c:tx>
            <c:v>Congo 2</c:v>
          </c:tx>
          <c:spPr>
            <a:ln>
              <a:solidFill>
                <a:srgbClr val="00B05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'Congo 2'!$P$3:$P$34</c:f>
                <c:numCache>
                  <c:formatCode>General</c:formatCode>
                  <c:ptCount val="32"/>
                  <c:pt idx="0">
                    <c:v>7.9000000000000001E-2</c:v>
                  </c:pt>
                  <c:pt idx="1">
                    <c:v>7.5999999999999998E-2</c:v>
                  </c:pt>
                  <c:pt idx="2">
                    <c:v>7.8E-2</c:v>
                  </c:pt>
                  <c:pt idx="3">
                    <c:v>7.0999999999999994E-2</c:v>
                  </c:pt>
                  <c:pt idx="4">
                    <c:v>8.6999999999999994E-2</c:v>
                  </c:pt>
                  <c:pt idx="5">
                    <c:v>8.8999999999999996E-2</c:v>
                  </c:pt>
                  <c:pt idx="6">
                    <c:v>6.6000000000000003E-2</c:v>
                  </c:pt>
                  <c:pt idx="7">
                    <c:v>7.5999999999999998E-2</c:v>
                  </c:pt>
                  <c:pt idx="8">
                    <c:v>7.4999999999999997E-2</c:v>
                  </c:pt>
                  <c:pt idx="9">
                    <c:v>7.1999999999999995E-2</c:v>
                  </c:pt>
                  <c:pt idx="10">
                    <c:v>6.8000000000000005E-2</c:v>
                  </c:pt>
                  <c:pt idx="11">
                    <c:v>7.4999999999999997E-2</c:v>
                  </c:pt>
                  <c:pt idx="12">
                    <c:v>5.7000000000000002E-2</c:v>
                  </c:pt>
                  <c:pt idx="13">
                    <c:v>7.0999999999999994E-2</c:v>
                  </c:pt>
                  <c:pt idx="14">
                    <c:v>6.3E-2</c:v>
                  </c:pt>
                  <c:pt idx="15">
                    <c:v>6.2E-2</c:v>
                  </c:pt>
                  <c:pt idx="16">
                    <c:v>6.0999999999999999E-2</c:v>
                  </c:pt>
                  <c:pt idx="17">
                    <c:v>6.0999999999999999E-2</c:v>
                  </c:pt>
                  <c:pt idx="18">
                    <c:v>6.2E-2</c:v>
                  </c:pt>
                  <c:pt idx="19">
                    <c:v>0.06</c:v>
                  </c:pt>
                  <c:pt idx="20">
                    <c:v>6.0999999999999999E-2</c:v>
                  </c:pt>
                  <c:pt idx="21">
                    <c:v>5.8000000000000003E-2</c:v>
                  </c:pt>
                  <c:pt idx="22">
                    <c:v>5.3999999999999999E-2</c:v>
                  </c:pt>
                  <c:pt idx="23">
                    <c:v>5.2999999999999999E-2</c:v>
                  </c:pt>
                  <c:pt idx="24">
                    <c:v>4.9000000000000002E-2</c:v>
                  </c:pt>
                  <c:pt idx="25">
                    <c:v>0.05</c:v>
                  </c:pt>
                  <c:pt idx="26">
                    <c:v>4.9000000000000002E-2</c:v>
                  </c:pt>
                  <c:pt idx="27">
                    <c:v>4.7E-2</c:v>
                  </c:pt>
                  <c:pt idx="28">
                    <c:v>4.4999999999999998E-2</c:v>
                  </c:pt>
                  <c:pt idx="29">
                    <c:v>4.2999999999999997E-2</c:v>
                  </c:pt>
                  <c:pt idx="30">
                    <c:v>4.3999999999999997E-2</c:v>
                  </c:pt>
                  <c:pt idx="31">
                    <c:v>4.2000000000000003E-2</c:v>
                  </c:pt>
                </c:numCache>
              </c:numRef>
            </c:plus>
            <c:minus>
              <c:numRef>
                <c:f>'Congo 2'!$P$3:$P$34</c:f>
                <c:numCache>
                  <c:formatCode>General</c:formatCode>
                  <c:ptCount val="32"/>
                  <c:pt idx="0">
                    <c:v>7.9000000000000001E-2</c:v>
                  </c:pt>
                  <c:pt idx="1">
                    <c:v>7.5999999999999998E-2</c:v>
                  </c:pt>
                  <c:pt idx="2">
                    <c:v>7.8E-2</c:v>
                  </c:pt>
                  <c:pt idx="3">
                    <c:v>7.0999999999999994E-2</c:v>
                  </c:pt>
                  <c:pt idx="4">
                    <c:v>8.6999999999999994E-2</c:v>
                  </c:pt>
                  <c:pt idx="5">
                    <c:v>8.8999999999999996E-2</c:v>
                  </c:pt>
                  <c:pt idx="6">
                    <c:v>6.6000000000000003E-2</c:v>
                  </c:pt>
                  <c:pt idx="7">
                    <c:v>7.5999999999999998E-2</c:v>
                  </c:pt>
                  <c:pt idx="8">
                    <c:v>7.4999999999999997E-2</c:v>
                  </c:pt>
                  <c:pt idx="9">
                    <c:v>7.1999999999999995E-2</c:v>
                  </c:pt>
                  <c:pt idx="10">
                    <c:v>6.8000000000000005E-2</c:v>
                  </c:pt>
                  <c:pt idx="11">
                    <c:v>7.4999999999999997E-2</c:v>
                  </c:pt>
                  <c:pt idx="12">
                    <c:v>5.7000000000000002E-2</c:v>
                  </c:pt>
                  <c:pt idx="13">
                    <c:v>7.0999999999999994E-2</c:v>
                  </c:pt>
                  <c:pt idx="14">
                    <c:v>6.3E-2</c:v>
                  </c:pt>
                  <c:pt idx="15">
                    <c:v>6.2E-2</c:v>
                  </c:pt>
                  <c:pt idx="16">
                    <c:v>6.0999999999999999E-2</c:v>
                  </c:pt>
                  <c:pt idx="17">
                    <c:v>6.0999999999999999E-2</c:v>
                  </c:pt>
                  <c:pt idx="18">
                    <c:v>6.2E-2</c:v>
                  </c:pt>
                  <c:pt idx="19">
                    <c:v>0.06</c:v>
                  </c:pt>
                  <c:pt idx="20">
                    <c:v>6.0999999999999999E-2</c:v>
                  </c:pt>
                  <c:pt idx="21">
                    <c:v>5.8000000000000003E-2</c:v>
                  </c:pt>
                  <c:pt idx="22">
                    <c:v>5.3999999999999999E-2</c:v>
                  </c:pt>
                  <c:pt idx="23">
                    <c:v>5.2999999999999999E-2</c:v>
                  </c:pt>
                  <c:pt idx="24">
                    <c:v>4.9000000000000002E-2</c:v>
                  </c:pt>
                  <c:pt idx="25">
                    <c:v>0.05</c:v>
                  </c:pt>
                  <c:pt idx="26">
                    <c:v>4.9000000000000002E-2</c:v>
                  </c:pt>
                  <c:pt idx="27">
                    <c:v>4.7E-2</c:v>
                  </c:pt>
                  <c:pt idx="28">
                    <c:v>4.4999999999999998E-2</c:v>
                  </c:pt>
                  <c:pt idx="29">
                    <c:v>4.2999999999999997E-2</c:v>
                  </c:pt>
                  <c:pt idx="30">
                    <c:v>4.3999999999999997E-2</c:v>
                  </c:pt>
                  <c:pt idx="31">
                    <c:v>4.2000000000000003E-2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xVal>
            <c:numRef>
              <c:f>'Congo 2'!$B$3:$B$34</c:f>
              <c:numCache>
                <c:formatCode>General</c:formatCode>
                <c:ptCount val="32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</c:numCache>
            </c:numRef>
          </c:xVal>
          <c:yVal>
            <c:numRef>
              <c:f>'Congo 2'!$N$3:$N$34</c:f>
              <c:numCache>
                <c:formatCode>0.0000</c:formatCode>
                <c:ptCount val="32"/>
                <c:pt idx="0">
                  <c:v>366.85300000000001</c:v>
                </c:pt>
                <c:pt idx="1">
                  <c:v>366.791</c:v>
                </c:pt>
                <c:pt idx="2">
                  <c:v>366.85500000000002</c:v>
                </c:pt>
                <c:pt idx="3">
                  <c:v>366.82</c:v>
                </c:pt>
                <c:pt idx="4">
                  <c:v>366.83100000000002</c:v>
                </c:pt>
                <c:pt idx="5">
                  <c:v>366.66899999999998</c:v>
                </c:pt>
                <c:pt idx="6">
                  <c:v>366.91500000000002</c:v>
                </c:pt>
                <c:pt idx="7">
                  <c:v>366.90100000000001</c:v>
                </c:pt>
                <c:pt idx="8">
                  <c:v>366.858</c:v>
                </c:pt>
                <c:pt idx="9">
                  <c:v>366.839</c:v>
                </c:pt>
                <c:pt idx="10">
                  <c:v>366.94099999999997</c:v>
                </c:pt>
                <c:pt idx="11">
                  <c:v>366.74099999999999</c:v>
                </c:pt>
                <c:pt idx="12">
                  <c:v>366.786</c:v>
                </c:pt>
                <c:pt idx="13">
                  <c:v>366.86099999999999</c:v>
                </c:pt>
                <c:pt idx="14">
                  <c:v>366.88200000000001</c:v>
                </c:pt>
                <c:pt idx="15">
                  <c:v>367.00900000000001</c:v>
                </c:pt>
                <c:pt idx="16">
                  <c:v>367.04599999999999</c:v>
                </c:pt>
                <c:pt idx="17">
                  <c:v>367.07400000000001</c:v>
                </c:pt>
                <c:pt idx="18">
                  <c:v>367.12299999999999</c:v>
                </c:pt>
                <c:pt idx="19">
                  <c:v>367.06299999999999</c:v>
                </c:pt>
                <c:pt idx="20">
                  <c:v>367.12700000000001</c:v>
                </c:pt>
                <c:pt idx="21">
                  <c:v>367.084</c:v>
                </c:pt>
                <c:pt idx="22">
                  <c:v>367.08100000000002</c:v>
                </c:pt>
                <c:pt idx="23">
                  <c:v>367.08199999999999</c:v>
                </c:pt>
                <c:pt idx="24">
                  <c:v>367.11200000000002</c:v>
                </c:pt>
                <c:pt idx="25">
                  <c:v>367.166</c:v>
                </c:pt>
                <c:pt idx="26">
                  <c:v>367.12</c:v>
                </c:pt>
                <c:pt idx="27">
                  <c:v>367.16</c:v>
                </c:pt>
                <c:pt idx="28">
                  <c:v>367.17500000000001</c:v>
                </c:pt>
                <c:pt idx="29">
                  <c:v>367.17500000000001</c:v>
                </c:pt>
                <c:pt idx="30">
                  <c:v>367.16300000000001</c:v>
                </c:pt>
                <c:pt idx="31">
                  <c:v>367.226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93-4D29-9AB4-444953894A76}"/>
            </c:ext>
          </c:extLst>
        </c:ser>
        <c:ser>
          <c:idx val="10"/>
          <c:order val="2"/>
          <c:tx>
            <c:v>Congo 3</c:v>
          </c:tx>
          <c:spPr>
            <a:ln cmpd="dbl">
              <a:solidFill>
                <a:srgbClr val="00B050"/>
              </a:solidFill>
            </a:ln>
          </c:spPr>
          <c:marker>
            <c:symbol val="circle"/>
            <c:size val="5"/>
            <c:spPr>
              <a:noFill/>
              <a:ln>
                <a:solidFill>
                  <a:srgbClr val="00B05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'Congo 3'!$P$3:$P$36</c:f>
                <c:numCache>
                  <c:formatCode>General</c:formatCode>
                  <c:ptCount val="34"/>
                  <c:pt idx="0">
                    <c:v>0.06</c:v>
                  </c:pt>
                  <c:pt idx="1">
                    <c:v>0.06</c:v>
                  </c:pt>
                  <c:pt idx="2">
                    <c:v>6.2E-2</c:v>
                  </c:pt>
                  <c:pt idx="3">
                    <c:v>6.0999999999999999E-2</c:v>
                  </c:pt>
                  <c:pt idx="4">
                    <c:v>6.3E-2</c:v>
                  </c:pt>
                  <c:pt idx="5">
                    <c:v>6.0999999999999999E-2</c:v>
                  </c:pt>
                  <c:pt idx="6">
                    <c:v>6.2E-2</c:v>
                  </c:pt>
                  <c:pt idx="7">
                    <c:v>6.0999999999999999E-2</c:v>
                  </c:pt>
                  <c:pt idx="8">
                    <c:v>0.06</c:v>
                  </c:pt>
                  <c:pt idx="9">
                    <c:v>6.2E-2</c:v>
                  </c:pt>
                  <c:pt idx="10">
                    <c:v>6.0999999999999999E-2</c:v>
                  </c:pt>
                  <c:pt idx="11">
                    <c:v>0.06</c:v>
                  </c:pt>
                  <c:pt idx="12">
                    <c:v>5.8999999999999997E-2</c:v>
                  </c:pt>
                  <c:pt idx="13">
                    <c:v>5.8999999999999997E-2</c:v>
                  </c:pt>
                  <c:pt idx="14">
                    <c:v>0.06</c:v>
                  </c:pt>
                  <c:pt idx="15">
                    <c:v>6.0999999999999999E-2</c:v>
                  </c:pt>
                  <c:pt idx="16">
                    <c:v>0.06</c:v>
                  </c:pt>
                  <c:pt idx="17">
                    <c:v>5.7000000000000002E-2</c:v>
                  </c:pt>
                  <c:pt idx="18">
                    <c:v>5.6000000000000001E-2</c:v>
                  </c:pt>
                  <c:pt idx="19">
                    <c:v>5.1999999999999998E-2</c:v>
                  </c:pt>
                  <c:pt idx="20">
                    <c:v>5.1999999999999998E-2</c:v>
                  </c:pt>
                  <c:pt idx="21">
                    <c:v>0.05</c:v>
                  </c:pt>
                  <c:pt idx="22">
                    <c:v>4.8000000000000001E-2</c:v>
                  </c:pt>
                  <c:pt idx="23">
                    <c:v>4.4999999999999998E-2</c:v>
                  </c:pt>
                  <c:pt idx="24">
                    <c:v>4.4999999999999998E-2</c:v>
                  </c:pt>
                  <c:pt idx="25">
                    <c:v>4.2999999999999997E-2</c:v>
                  </c:pt>
                  <c:pt idx="26">
                    <c:v>4.2999999999999997E-2</c:v>
                  </c:pt>
                  <c:pt idx="27">
                    <c:v>0.04</c:v>
                  </c:pt>
                  <c:pt idx="28">
                    <c:v>4.4999999999999998E-2</c:v>
                  </c:pt>
                  <c:pt idx="29">
                    <c:v>3.7999999999999999E-2</c:v>
                  </c:pt>
                  <c:pt idx="30">
                    <c:v>3.9E-2</c:v>
                  </c:pt>
                  <c:pt idx="31">
                    <c:v>3.9E-2</c:v>
                  </c:pt>
                  <c:pt idx="32">
                    <c:v>0.04</c:v>
                  </c:pt>
                  <c:pt idx="33">
                    <c:v>3.7999999999999999E-2</c:v>
                  </c:pt>
                </c:numCache>
              </c:numRef>
            </c:plus>
            <c:minus>
              <c:numRef>
                <c:f>'Congo 3'!$P$3:$P$37</c:f>
                <c:numCache>
                  <c:formatCode>General</c:formatCode>
                  <c:ptCount val="35"/>
                  <c:pt idx="0">
                    <c:v>0.06</c:v>
                  </c:pt>
                  <c:pt idx="1">
                    <c:v>0.06</c:v>
                  </c:pt>
                  <c:pt idx="2">
                    <c:v>6.2E-2</c:v>
                  </c:pt>
                  <c:pt idx="3">
                    <c:v>6.0999999999999999E-2</c:v>
                  </c:pt>
                  <c:pt idx="4">
                    <c:v>6.3E-2</c:v>
                  </c:pt>
                  <c:pt idx="5">
                    <c:v>6.0999999999999999E-2</c:v>
                  </c:pt>
                  <c:pt idx="6">
                    <c:v>6.2E-2</c:v>
                  </c:pt>
                  <c:pt idx="7">
                    <c:v>6.0999999999999999E-2</c:v>
                  </c:pt>
                  <c:pt idx="8">
                    <c:v>0.06</c:v>
                  </c:pt>
                  <c:pt idx="9">
                    <c:v>6.2E-2</c:v>
                  </c:pt>
                  <c:pt idx="10">
                    <c:v>6.0999999999999999E-2</c:v>
                  </c:pt>
                  <c:pt idx="11">
                    <c:v>0.06</c:v>
                  </c:pt>
                  <c:pt idx="12">
                    <c:v>5.8999999999999997E-2</c:v>
                  </c:pt>
                  <c:pt idx="13">
                    <c:v>5.8999999999999997E-2</c:v>
                  </c:pt>
                  <c:pt idx="14">
                    <c:v>0.06</c:v>
                  </c:pt>
                  <c:pt idx="15">
                    <c:v>6.0999999999999999E-2</c:v>
                  </c:pt>
                  <c:pt idx="16">
                    <c:v>0.06</c:v>
                  </c:pt>
                  <c:pt idx="17">
                    <c:v>5.7000000000000002E-2</c:v>
                  </c:pt>
                  <c:pt idx="18">
                    <c:v>5.6000000000000001E-2</c:v>
                  </c:pt>
                  <c:pt idx="19">
                    <c:v>5.1999999999999998E-2</c:v>
                  </c:pt>
                  <c:pt idx="20">
                    <c:v>5.1999999999999998E-2</c:v>
                  </c:pt>
                  <c:pt idx="21">
                    <c:v>0.05</c:v>
                  </c:pt>
                  <c:pt idx="22">
                    <c:v>4.8000000000000001E-2</c:v>
                  </c:pt>
                  <c:pt idx="23">
                    <c:v>4.4999999999999998E-2</c:v>
                  </c:pt>
                  <c:pt idx="24">
                    <c:v>4.4999999999999998E-2</c:v>
                  </c:pt>
                  <c:pt idx="25">
                    <c:v>4.2999999999999997E-2</c:v>
                  </c:pt>
                  <c:pt idx="26">
                    <c:v>4.2999999999999997E-2</c:v>
                  </c:pt>
                  <c:pt idx="27">
                    <c:v>0.04</c:v>
                  </c:pt>
                  <c:pt idx="28">
                    <c:v>4.4999999999999998E-2</c:v>
                  </c:pt>
                  <c:pt idx="29">
                    <c:v>3.7999999999999999E-2</c:v>
                  </c:pt>
                  <c:pt idx="30">
                    <c:v>3.9E-2</c:v>
                  </c:pt>
                  <c:pt idx="31">
                    <c:v>3.9E-2</c:v>
                  </c:pt>
                  <c:pt idx="32">
                    <c:v>0.04</c:v>
                  </c:pt>
                  <c:pt idx="33">
                    <c:v>3.7999999999999999E-2</c:v>
                  </c:pt>
                  <c:pt idx="34">
                    <c:v>3.9E-2</c:v>
                  </c:pt>
                </c:numCache>
              </c:numRef>
            </c:minus>
            <c:spPr>
              <a:ln>
                <a:solidFill>
                  <a:srgbClr val="00B050"/>
                </a:solidFill>
              </a:ln>
            </c:spPr>
          </c:errBars>
          <c:xVal>
            <c:numRef>
              <c:f>'Congo 3'!$B$3:$B$37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xVal>
          <c:yVal>
            <c:numRef>
              <c:f>'Congo 3'!$N$3:$N$37</c:f>
              <c:numCache>
                <c:formatCode>0.000</c:formatCode>
                <c:ptCount val="35"/>
                <c:pt idx="0">
                  <c:v>367.21499999999997</c:v>
                </c:pt>
                <c:pt idx="1">
                  <c:v>367.17500000000001</c:v>
                </c:pt>
                <c:pt idx="2">
                  <c:v>367.09</c:v>
                </c:pt>
                <c:pt idx="3">
                  <c:v>367.21899999999999</c:v>
                </c:pt>
                <c:pt idx="4">
                  <c:v>367.21100000000001</c:v>
                </c:pt>
                <c:pt idx="5">
                  <c:v>367.15600000000001</c:v>
                </c:pt>
                <c:pt idx="6">
                  <c:v>367.19600000000003</c:v>
                </c:pt>
                <c:pt idx="7">
                  <c:v>367.185</c:v>
                </c:pt>
                <c:pt idx="8">
                  <c:v>367.18900000000002</c:v>
                </c:pt>
                <c:pt idx="9">
                  <c:v>367.24700000000001</c:v>
                </c:pt>
                <c:pt idx="10">
                  <c:v>367.15300000000002</c:v>
                </c:pt>
                <c:pt idx="11">
                  <c:v>367.22399999999999</c:v>
                </c:pt>
                <c:pt idx="12">
                  <c:v>367.27699999999999</c:v>
                </c:pt>
                <c:pt idx="13">
                  <c:v>367.29500000000002</c:v>
                </c:pt>
                <c:pt idx="14">
                  <c:v>367.25400000000002</c:v>
                </c:pt>
                <c:pt idx="15">
                  <c:v>367.28100000000001</c:v>
                </c:pt>
                <c:pt idx="16">
                  <c:v>367.27699999999999</c:v>
                </c:pt>
                <c:pt idx="17">
                  <c:v>367.31</c:v>
                </c:pt>
                <c:pt idx="18">
                  <c:v>367.31299999999999</c:v>
                </c:pt>
                <c:pt idx="19">
                  <c:v>367.34699999999998</c:v>
                </c:pt>
                <c:pt idx="20">
                  <c:v>367.29700000000003</c:v>
                </c:pt>
                <c:pt idx="21">
                  <c:v>367.34800000000001</c:v>
                </c:pt>
                <c:pt idx="22">
                  <c:v>367.35</c:v>
                </c:pt>
                <c:pt idx="23">
                  <c:v>367.37700000000001</c:v>
                </c:pt>
                <c:pt idx="24">
                  <c:v>367.4</c:v>
                </c:pt>
                <c:pt idx="25">
                  <c:v>367.37</c:v>
                </c:pt>
                <c:pt idx="26">
                  <c:v>367.38200000000001</c:v>
                </c:pt>
                <c:pt idx="27">
                  <c:v>367.45800000000003</c:v>
                </c:pt>
                <c:pt idx="28">
                  <c:v>367.47199999999998</c:v>
                </c:pt>
                <c:pt idx="29">
                  <c:v>367.50099999999998</c:v>
                </c:pt>
                <c:pt idx="30">
                  <c:v>367.42200000000003</c:v>
                </c:pt>
                <c:pt idx="31">
                  <c:v>367.392</c:v>
                </c:pt>
                <c:pt idx="32">
                  <c:v>367.43400000000003</c:v>
                </c:pt>
                <c:pt idx="33">
                  <c:v>367.45</c:v>
                </c:pt>
                <c:pt idx="34">
                  <c:v>367.48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93-4D29-9AB4-444953894A76}"/>
            </c:ext>
          </c:extLst>
        </c:ser>
        <c:ser>
          <c:idx val="0"/>
          <c:order val="3"/>
          <c:tx>
            <c:v>Laptev 1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1'!$P$27:$P$36</c:f>
                <c:numCache>
                  <c:formatCode>General</c:formatCode>
                  <c:ptCount val="10"/>
                  <c:pt idx="0">
                    <c:v>0.10299999999999999</c:v>
                  </c:pt>
                  <c:pt idx="1">
                    <c:v>4.5999999999999999E-2</c:v>
                  </c:pt>
                  <c:pt idx="2">
                    <c:v>3.5999999999999997E-2</c:v>
                  </c:pt>
                  <c:pt idx="3">
                    <c:v>1.0999999999999999E-2</c:v>
                  </c:pt>
                  <c:pt idx="4">
                    <c:v>8.9999999999999993E-3</c:v>
                  </c:pt>
                  <c:pt idx="5">
                    <c:v>8.9999999999999993E-3</c:v>
                  </c:pt>
                  <c:pt idx="6">
                    <c:v>0.01</c:v>
                  </c:pt>
                  <c:pt idx="7">
                    <c:v>8.9999999999999993E-3</c:v>
                  </c:pt>
                  <c:pt idx="8">
                    <c:v>8.9999999999999993E-3</c:v>
                  </c:pt>
                  <c:pt idx="9">
                    <c:v>8.9999999999999993E-3</c:v>
                  </c:pt>
                </c:numCache>
              </c:numRef>
            </c:plus>
            <c:minus>
              <c:numRef>
                <c:f>'Laptev 1'!$P$27:$P$36</c:f>
                <c:numCache>
                  <c:formatCode>General</c:formatCode>
                  <c:ptCount val="10"/>
                  <c:pt idx="0">
                    <c:v>0.10299999999999999</c:v>
                  </c:pt>
                  <c:pt idx="1">
                    <c:v>4.5999999999999999E-2</c:v>
                  </c:pt>
                  <c:pt idx="2">
                    <c:v>3.5999999999999997E-2</c:v>
                  </c:pt>
                  <c:pt idx="3">
                    <c:v>1.0999999999999999E-2</c:v>
                  </c:pt>
                  <c:pt idx="4">
                    <c:v>8.9999999999999993E-3</c:v>
                  </c:pt>
                  <c:pt idx="5">
                    <c:v>8.9999999999999993E-3</c:v>
                  </c:pt>
                  <c:pt idx="6">
                    <c:v>0.01</c:v>
                  </c:pt>
                  <c:pt idx="7">
                    <c:v>8.9999999999999993E-3</c:v>
                  </c:pt>
                  <c:pt idx="8">
                    <c:v>8.9999999999999993E-3</c:v>
                  </c:pt>
                  <c:pt idx="9">
                    <c:v>8.9999999999999993E-3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1"/>
            <c:val val="0"/>
          </c:errBars>
          <c:xVal>
            <c:numRef>
              <c:f>'Laptev 1'!$B$27:$B$36</c:f>
              <c:numCache>
                <c:formatCode>General</c:formatCode>
                <c:ptCount val="10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</c:numCache>
            </c:numRef>
          </c:xVal>
          <c:yVal>
            <c:numRef>
              <c:f>'Laptev 1'!$N$27:$N$36</c:f>
              <c:numCache>
                <c:formatCode>0.000</c:formatCode>
                <c:ptCount val="10"/>
                <c:pt idx="0">
                  <c:v>366.66500000000002</c:v>
                </c:pt>
                <c:pt idx="1">
                  <c:v>366.80099999999999</c:v>
                </c:pt>
                <c:pt idx="2">
                  <c:v>366.97199999999998</c:v>
                </c:pt>
                <c:pt idx="3">
                  <c:v>367.053</c:v>
                </c:pt>
                <c:pt idx="4">
                  <c:v>367.12799999999999</c:v>
                </c:pt>
                <c:pt idx="5">
                  <c:v>367.13799999999998</c:v>
                </c:pt>
                <c:pt idx="6">
                  <c:v>367.14800000000002</c:v>
                </c:pt>
                <c:pt idx="7">
                  <c:v>367.19299999999998</c:v>
                </c:pt>
                <c:pt idx="8">
                  <c:v>367.20400000000001</c:v>
                </c:pt>
                <c:pt idx="9">
                  <c:v>367.21699999999998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93-4D29-9AB4-444953894A76}"/>
            </c:ext>
          </c:extLst>
        </c:ser>
        <c:ser>
          <c:idx val="3"/>
          <c:order val="4"/>
          <c:tx>
            <c:v>Laptev 2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noFill/>
                <a:prstDash val="sysDash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'Laptev 2'!$P$21:$P$35</c:f>
                <c:numCache>
                  <c:formatCode>General</c:formatCode>
                  <c:ptCount val="15"/>
                  <c:pt idx="0">
                    <c:v>0.10100000000000001</c:v>
                  </c:pt>
                  <c:pt idx="1">
                    <c:v>5.8999999999999997E-2</c:v>
                  </c:pt>
                  <c:pt idx="2">
                    <c:v>5.6000000000000001E-2</c:v>
                  </c:pt>
                  <c:pt idx="3">
                    <c:v>5.5E-2</c:v>
                  </c:pt>
                  <c:pt idx="4">
                    <c:v>5.0999999999999997E-2</c:v>
                  </c:pt>
                  <c:pt idx="5">
                    <c:v>5.0999999999999997E-2</c:v>
                  </c:pt>
                  <c:pt idx="6">
                    <c:v>4.8000000000000001E-2</c:v>
                  </c:pt>
                  <c:pt idx="7">
                    <c:v>4.2999999999999997E-2</c:v>
                  </c:pt>
                  <c:pt idx="8">
                    <c:v>4.2000000000000003E-2</c:v>
                  </c:pt>
                  <c:pt idx="9">
                    <c:v>0.04</c:v>
                  </c:pt>
                  <c:pt idx="10">
                    <c:v>3.9E-2</c:v>
                  </c:pt>
                  <c:pt idx="11">
                    <c:v>3.5999999999999997E-2</c:v>
                  </c:pt>
                  <c:pt idx="12">
                    <c:v>3.6999999999999998E-2</c:v>
                  </c:pt>
                  <c:pt idx="13">
                    <c:v>3.6999999999999998E-2</c:v>
                  </c:pt>
                  <c:pt idx="14">
                    <c:v>3.6999999999999998E-2</c:v>
                  </c:pt>
                </c:numCache>
              </c:numRef>
            </c:plus>
            <c:minus>
              <c:numRef>
                <c:f>'Laptev 2'!$P$21:$P$35</c:f>
                <c:numCache>
                  <c:formatCode>General</c:formatCode>
                  <c:ptCount val="15"/>
                  <c:pt idx="0">
                    <c:v>0.10100000000000001</c:v>
                  </c:pt>
                  <c:pt idx="1">
                    <c:v>5.8999999999999997E-2</c:v>
                  </c:pt>
                  <c:pt idx="2">
                    <c:v>5.6000000000000001E-2</c:v>
                  </c:pt>
                  <c:pt idx="3">
                    <c:v>5.5E-2</c:v>
                  </c:pt>
                  <c:pt idx="4">
                    <c:v>5.0999999999999997E-2</c:v>
                  </c:pt>
                  <c:pt idx="5">
                    <c:v>5.0999999999999997E-2</c:v>
                  </c:pt>
                  <c:pt idx="6">
                    <c:v>4.8000000000000001E-2</c:v>
                  </c:pt>
                  <c:pt idx="7">
                    <c:v>4.2999999999999997E-2</c:v>
                  </c:pt>
                  <c:pt idx="8">
                    <c:v>4.2000000000000003E-2</c:v>
                  </c:pt>
                  <c:pt idx="9">
                    <c:v>0.04</c:v>
                  </c:pt>
                  <c:pt idx="10">
                    <c:v>3.9E-2</c:v>
                  </c:pt>
                  <c:pt idx="11">
                    <c:v>3.5999999999999997E-2</c:v>
                  </c:pt>
                  <c:pt idx="12">
                    <c:v>3.6999999999999998E-2</c:v>
                  </c:pt>
                  <c:pt idx="13">
                    <c:v>3.6999999999999998E-2</c:v>
                  </c:pt>
                  <c:pt idx="14">
                    <c:v>3.6999999999999998E-2</c:v>
                  </c:pt>
                </c:numCache>
              </c:numRef>
            </c:minus>
          </c:errBars>
          <c:xVal>
            <c:numRef>
              <c:f>'Laptev 2'!$B$21:$B$35</c:f>
              <c:numCache>
                <c:formatCode>General</c:formatCode>
                <c:ptCount val="15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</c:numCache>
            </c:numRef>
          </c:xVal>
          <c:yVal>
            <c:numRef>
              <c:f>'Laptev 2'!$N$21:$N$35</c:f>
              <c:numCache>
                <c:formatCode>0.000</c:formatCode>
                <c:ptCount val="15"/>
                <c:pt idx="0">
                  <c:v>366.83499999999998</c:v>
                </c:pt>
                <c:pt idx="1">
                  <c:v>367.16800000000001</c:v>
                </c:pt>
                <c:pt idx="2">
                  <c:v>367.18400000000003</c:v>
                </c:pt>
                <c:pt idx="3">
                  <c:v>367.22300000000001</c:v>
                </c:pt>
                <c:pt idx="4">
                  <c:v>367.21699999999998</c:v>
                </c:pt>
                <c:pt idx="5">
                  <c:v>367.221</c:v>
                </c:pt>
                <c:pt idx="6">
                  <c:v>367.19600000000003</c:v>
                </c:pt>
                <c:pt idx="7">
                  <c:v>367.27499999999998</c:v>
                </c:pt>
                <c:pt idx="8">
                  <c:v>367.298</c:v>
                </c:pt>
                <c:pt idx="9">
                  <c:v>367.29599999999999</c:v>
                </c:pt>
                <c:pt idx="10">
                  <c:v>367.30900000000003</c:v>
                </c:pt>
                <c:pt idx="11">
                  <c:v>367.32400000000001</c:v>
                </c:pt>
                <c:pt idx="12">
                  <c:v>367.33</c:v>
                </c:pt>
                <c:pt idx="13">
                  <c:v>367.36399999999998</c:v>
                </c:pt>
                <c:pt idx="14">
                  <c:v>367.37099999999998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93-4D29-9AB4-444953894A76}"/>
            </c:ext>
          </c:extLst>
        </c:ser>
        <c:ser>
          <c:idx val="2"/>
          <c:order val="5"/>
          <c:tx>
            <c:v>Nankai 1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'Nankai 1'!$P$5:$P$37</c:f>
                <c:numCache>
                  <c:formatCode>General</c:formatCode>
                  <c:ptCount val="33"/>
                  <c:pt idx="0">
                    <c:v>0.04</c:v>
                  </c:pt>
                  <c:pt idx="1">
                    <c:v>3.9E-2</c:v>
                  </c:pt>
                  <c:pt idx="2">
                    <c:v>3.5999999999999997E-2</c:v>
                  </c:pt>
                  <c:pt idx="3">
                    <c:v>3.5999999999999997E-2</c:v>
                  </c:pt>
                  <c:pt idx="4">
                    <c:v>3.3000000000000002E-2</c:v>
                  </c:pt>
                  <c:pt idx="5">
                    <c:v>3.5999999999999997E-2</c:v>
                  </c:pt>
                  <c:pt idx="6">
                    <c:v>3.7999999999999999E-2</c:v>
                  </c:pt>
                  <c:pt idx="7">
                    <c:v>4.2000000000000003E-2</c:v>
                  </c:pt>
                  <c:pt idx="8">
                    <c:v>3.7999999999999999E-2</c:v>
                  </c:pt>
                  <c:pt idx="9">
                    <c:v>3.9E-2</c:v>
                  </c:pt>
                  <c:pt idx="10">
                    <c:v>3.5000000000000003E-2</c:v>
                  </c:pt>
                  <c:pt idx="11">
                    <c:v>3.5000000000000003E-2</c:v>
                  </c:pt>
                  <c:pt idx="12">
                    <c:v>3.5000000000000003E-2</c:v>
                  </c:pt>
                  <c:pt idx="13">
                    <c:v>3.3000000000000002E-2</c:v>
                  </c:pt>
                  <c:pt idx="14">
                    <c:v>3.4000000000000002E-2</c:v>
                  </c:pt>
                  <c:pt idx="15">
                    <c:v>3.3000000000000002E-2</c:v>
                  </c:pt>
                  <c:pt idx="16">
                    <c:v>3.2000000000000001E-2</c:v>
                  </c:pt>
                  <c:pt idx="17">
                    <c:v>3.3000000000000002E-2</c:v>
                  </c:pt>
                  <c:pt idx="18">
                    <c:v>3.4000000000000002E-2</c:v>
                  </c:pt>
                  <c:pt idx="19">
                    <c:v>3.3000000000000002E-2</c:v>
                  </c:pt>
                  <c:pt idx="20">
                    <c:v>3.3000000000000002E-2</c:v>
                  </c:pt>
                  <c:pt idx="21">
                    <c:v>0.03</c:v>
                  </c:pt>
                  <c:pt idx="22">
                    <c:v>3.4000000000000002E-2</c:v>
                  </c:pt>
                  <c:pt idx="23">
                    <c:v>0.03</c:v>
                  </c:pt>
                  <c:pt idx="24">
                    <c:v>0.03</c:v>
                  </c:pt>
                  <c:pt idx="25">
                    <c:v>3.2000000000000001E-2</c:v>
                  </c:pt>
                  <c:pt idx="26">
                    <c:v>3.4000000000000002E-2</c:v>
                  </c:pt>
                  <c:pt idx="27">
                    <c:v>0.03</c:v>
                  </c:pt>
                  <c:pt idx="28">
                    <c:v>3.3000000000000002E-2</c:v>
                  </c:pt>
                  <c:pt idx="29">
                    <c:v>0.03</c:v>
                  </c:pt>
                  <c:pt idx="30">
                    <c:v>3.2000000000000001E-2</c:v>
                  </c:pt>
                  <c:pt idx="31">
                    <c:v>3.2000000000000001E-2</c:v>
                  </c:pt>
                  <c:pt idx="32">
                    <c:v>3.1E-2</c:v>
                  </c:pt>
                </c:numCache>
              </c:numRef>
            </c:plus>
            <c:minus>
              <c:numRef>
                <c:f>'Nankai 1'!$P$5:$P$37</c:f>
                <c:numCache>
                  <c:formatCode>General</c:formatCode>
                  <c:ptCount val="33"/>
                  <c:pt idx="0">
                    <c:v>0.04</c:v>
                  </c:pt>
                  <c:pt idx="1">
                    <c:v>3.9E-2</c:v>
                  </c:pt>
                  <c:pt idx="2">
                    <c:v>3.5999999999999997E-2</c:v>
                  </c:pt>
                  <c:pt idx="3">
                    <c:v>3.5999999999999997E-2</c:v>
                  </c:pt>
                  <c:pt idx="4">
                    <c:v>3.3000000000000002E-2</c:v>
                  </c:pt>
                  <c:pt idx="5">
                    <c:v>3.5999999999999997E-2</c:v>
                  </c:pt>
                  <c:pt idx="6">
                    <c:v>3.7999999999999999E-2</c:v>
                  </c:pt>
                  <c:pt idx="7">
                    <c:v>4.2000000000000003E-2</c:v>
                  </c:pt>
                  <c:pt idx="8">
                    <c:v>3.7999999999999999E-2</c:v>
                  </c:pt>
                  <c:pt idx="9">
                    <c:v>3.9E-2</c:v>
                  </c:pt>
                  <c:pt idx="10">
                    <c:v>3.5000000000000003E-2</c:v>
                  </c:pt>
                  <c:pt idx="11">
                    <c:v>3.5000000000000003E-2</c:v>
                  </c:pt>
                  <c:pt idx="12">
                    <c:v>3.5000000000000003E-2</c:v>
                  </c:pt>
                  <c:pt idx="13">
                    <c:v>3.3000000000000002E-2</c:v>
                  </c:pt>
                  <c:pt idx="14">
                    <c:v>3.4000000000000002E-2</c:v>
                  </c:pt>
                  <c:pt idx="15">
                    <c:v>3.3000000000000002E-2</c:v>
                  </c:pt>
                  <c:pt idx="16">
                    <c:v>3.2000000000000001E-2</c:v>
                  </c:pt>
                  <c:pt idx="17">
                    <c:v>3.3000000000000002E-2</c:v>
                  </c:pt>
                  <c:pt idx="18">
                    <c:v>3.4000000000000002E-2</c:v>
                  </c:pt>
                  <c:pt idx="19">
                    <c:v>3.3000000000000002E-2</c:v>
                  </c:pt>
                  <c:pt idx="20">
                    <c:v>3.3000000000000002E-2</c:v>
                  </c:pt>
                  <c:pt idx="21">
                    <c:v>0.03</c:v>
                  </c:pt>
                  <c:pt idx="22">
                    <c:v>3.4000000000000002E-2</c:v>
                  </c:pt>
                  <c:pt idx="23">
                    <c:v>0.03</c:v>
                  </c:pt>
                  <c:pt idx="24">
                    <c:v>0.03</c:v>
                  </c:pt>
                  <c:pt idx="25">
                    <c:v>3.2000000000000001E-2</c:v>
                  </c:pt>
                  <c:pt idx="26">
                    <c:v>3.4000000000000002E-2</c:v>
                  </c:pt>
                  <c:pt idx="27">
                    <c:v>0.03</c:v>
                  </c:pt>
                  <c:pt idx="28">
                    <c:v>3.3000000000000002E-2</c:v>
                  </c:pt>
                  <c:pt idx="29">
                    <c:v>0.03</c:v>
                  </c:pt>
                  <c:pt idx="30">
                    <c:v>3.2000000000000001E-2</c:v>
                  </c:pt>
                  <c:pt idx="31">
                    <c:v>3.2000000000000001E-2</c:v>
                  </c:pt>
                  <c:pt idx="32">
                    <c:v>3.1E-2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xVal>
            <c:numRef>
              <c:f>'Nankai 1'!$B$3:$B$37</c:f>
              <c:numCache>
                <c:formatCode>General</c:formatCode>
                <c:ptCount val="3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</c:numCache>
            </c:numRef>
          </c:xVal>
          <c:yVal>
            <c:numRef>
              <c:f>'Nankai 1'!$N$3:$N$37</c:f>
              <c:numCache>
                <c:formatCode>0.000</c:formatCode>
                <c:ptCount val="35"/>
                <c:pt idx="0">
                  <c:v>366.721</c:v>
                </c:pt>
                <c:pt idx="1">
                  <c:v>366.71800000000002</c:v>
                </c:pt>
                <c:pt idx="2">
                  <c:v>366.76600000000002</c:v>
                </c:pt>
                <c:pt idx="3">
                  <c:v>366.78699999999998</c:v>
                </c:pt>
                <c:pt idx="4">
                  <c:v>366.92099999999999</c:v>
                </c:pt>
                <c:pt idx="5">
                  <c:v>366.988</c:v>
                </c:pt>
                <c:pt idx="6">
                  <c:v>367.154</c:v>
                </c:pt>
                <c:pt idx="7">
                  <c:v>367.346</c:v>
                </c:pt>
                <c:pt idx="8">
                  <c:v>367.39100000000002</c:v>
                </c:pt>
                <c:pt idx="9">
                  <c:v>367.26900000000001</c:v>
                </c:pt>
                <c:pt idx="10">
                  <c:v>367.22699999999998</c:v>
                </c:pt>
                <c:pt idx="11">
                  <c:v>367.35399999999998</c:v>
                </c:pt>
                <c:pt idx="12">
                  <c:v>367.29300000000001</c:v>
                </c:pt>
                <c:pt idx="13">
                  <c:v>367.322</c:v>
                </c:pt>
                <c:pt idx="14">
                  <c:v>367.28100000000001</c:v>
                </c:pt>
                <c:pt idx="15">
                  <c:v>367.29300000000001</c:v>
                </c:pt>
                <c:pt idx="16">
                  <c:v>367.31799999999998</c:v>
                </c:pt>
                <c:pt idx="17">
                  <c:v>367.32499999999999</c:v>
                </c:pt>
                <c:pt idx="18">
                  <c:v>367.34</c:v>
                </c:pt>
                <c:pt idx="19">
                  <c:v>367.327</c:v>
                </c:pt>
                <c:pt idx="20">
                  <c:v>367.39499999999998</c:v>
                </c:pt>
                <c:pt idx="21">
                  <c:v>367.31599999999997</c:v>
                </c:pt>
                <c:pt idx="22">
                  <c:v>367.35700000000003</c:v>
                </c:pt>
                <c:pt idx="23">
                  <c:v>367.334</c:v>
                </c:pt>
                <c:pt idx="24">
                  <c:v>367.37400000000002</c:v>
                </c:pt>
                <c:pt idx="25">
                  <c:v>367.404</c:v>
                </c:pt>
                <c:pt idx="26">
                  <c:v>367.43400000000003</c:v>
                </c:pt>
                <c:pt idx="27">
                  <c:v>367.423</c:v>
                </c:pt>
                <c:pt idx="28">
                  <c:v>367.423</c:v>
                </c:pt>
                <c:pt idx="29">
                  <c:v>367.423</c:v>
                </c:pt>
                <c:pt idx="30">
                  <c:v>367.43599999999998</c:v>
                </c:pt>
                <c:pt idx="31">
                  <c:v>367.45600000000002</c:v>
                </c:pt>
                <c:pt idx="32">
                  <c:v>367.423</c:v>
                </c:pt>
                <c:pt idx="33">
                  <c:v>367.36900000000003</c:v>
                </c:pt>
                <c:pt idx="34">
                  <c:v>367.45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93-4D29-9AB4-444953894A76}"/>
            </c:ext>
          </c:extLst>
        </c:ser>
        <c:ser>
          <c:idx val="1"/>
          <c:order val="6"/>
          <c:tx>
            <c:v>Nankai 2</c:v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'Nankai 2'!$P$3:$P$30</c:f>
                <c:numCache>
                  <c:formatCode>General</c:formatCode>
                  <c:ptCount val="28"/>
                  <c:pt idx="0">
                    <c:v>3.7999999999999999E-2</c:v>
                  </c:pt>
                  <c:pt idx="1">
                    <c:v>3.6999999999999998E-2</c:v>
                  </c:pt>
                  <c:pt idx="2">
                    <c:v>0.03</c:v>
                  </c:pt>
                  <c:pt idx="3">
                    <c:v>2.5999999999999999E-2</c:v>
                  </c:pt>
                  <c:pt idx="4">
                    <c:v>2.5999999999999999E-2</c:v>
                  </c:pt>
                  <c:pt idx="5">
                    <c:v>2.5000000000000001E-2</c:v>
                  </c:pt>
                  <c:pt idx="6">
                    <c:v>2.3E-2</c:v>
                  </c:pt>
                  <c:pt idx="7">
                    <c:v>2.4E-2</c:v>
                  </c:pt>
                  <c:pt idx="8">
                    <c:v>2.4E-2</c:v>
                  </c:pt>
                  <c:pt idx="9">
                    <c:v>2.5999999999999999E-2</c:v>
                  </c:pt>
                  <c:pt idx="10">
                    <c:v>2.7E-2</c:v>
                  </c:pt>
                  <c:pt idx="11">
                    <c:v>2.5000000000000001E-2</c:v>
                  </c:pt>
                  <c:pt idx="12">
                    <c:v>2.4E-2</c:v>
                  </c:pt>
                  <c:pt idx="13">
                    <c:v>2.5000000000000001E-2</c:v>
                  </c:pt>
                  <c:pt idx="14">
                    <c:v>2.5000000000000001E-2</c:v>
                  </c:pt>
                  <c:pt idx="15">
                    <c:v>2.7E-2</c:v>
                  </c:pt>
                  <c:pt idx="16">
                    <c:v>2.7E-2</c:v>
                  </c:pt>
                  <c:pt idx="17">
                    <c:v>2.8000000000000001E-2</c:v>
                  </c:pt>
                  <c:pt idx="18">
                    <c:v>2.8000000000000001E-2</c:v>
                  </c:pt>
                  <c:pt idx="19">
                    <c:v>2.5999999999999999E-2</c:v>
                  </c:pt>
                  <c:pt idx="20">
                    <c:v>2.9000000000000001E-2</c:v>
                  </c:pt>
                  <c:pt idx="21">
                    <c:v>2.7E-2</c:v>
                  </c:pt>
                  <c:pt idx="22">
                    <c:v>2.7E-2</c:v>
                  </c:pt>
                  <c:pt idx="23">
                    <c:v>2.7E-2</c:v>
                  </c:pt>
                  <c:pt idx="24">
                    <c:v>2.5000000000000001E-2</c:v>
                  </c:pt>
                  <c:pt idx="25">
                    <c:v>2.8000000000000001E-2</c:v>
                  </c:pt>
                  <c:pt idx="26">
                    <c:v>2.8000000000000001E-2</c:v>
                  </c:pt>
                  <c:pt idx="27">
                    <c:v>2.7E-2</c:v>
                  </c:pt>
                </c:numCache>
              </c:numRef>
            </c:plus>
            <c:minus>
              <c:numRef>
                <c:f>'Nankai 2'!$P$3:$P$30</c:f>
                <c:numCache>
                  <c:formatCode>General</c:formatCode>
                  <c:ptCount val="28"/>
                  <c:pt idx="0">
                    <c:v>3.7999999999999999E-2</c:v>
                  </c:pt>
                  <c:pt idx="1">
                    <c:v>3.6999999999999998E-2</c:v>
                  </c:pt>
                  <c:pt idx="2">
                    <c:v>0.03</c:v>
                  </c:pt>
                  <c:pt idx="3">
                    <c:v>2.5999999999999999E-2</c:v>
                  </c:pt>
                  <c:pt idx="4">
                    <c:v>2.5999999999999999E-2</c:v>
                  </c:pt>
                  <c:pt idx="5">
                    <c:v>2.5000000000000001E-2</c:v>
                  </c:pt>
                  <c:pt idx="6">
                    <c:v>2.3E-2</c:v>
                  </c:pt>
                  <c:pt idx="7">
                    <c:v>2.4E-2</c:v>
                  </c:pt>
                  <c:pt idx="8">
                    <c:v>2.4E-2</c:v>
                  </c:pt>
                  <c:pt idx="9">
                    <c:v>2.5999999999999999E-2</c:v>
                  </c:pt>
                  <c:pt idx="10">
                    <c:v>2.7E-2</c:v>
                  </c:pt>
                  <c:pt idx="11">
                    <c:v>2.5000000000000001E-2</c:v>
                  </c:pt>
                  <c:pt idx="12">
                    <c:v>2.4E-2</c:v>
                  </c:pt>
                  <c:pt idx="13">
                    <c:v>2.5000000000000001E-2</c:v>
                  </c:pt>
                  <c:pt idx="14">
                    <c:v>2.5000000000000001E-2</c:v>
                  </c:pt>
                  <c:pt idx="15">
                    <c:v>2.7E-2</c:v>
                  </c:pt>
                  <c:pt idx="16">
                    <c:v>2.7E-2</c:v>
                  </c:pt>
                  <c:pt idx="17">
                    <c:v>2.8000000000000001E-2</c:v>
                  </c:pt>
                  <c:pt idx="18">
                    <c:v>2.8000000000000001E-2</c:v>
                  </c:pt>
                  <c:pt idx="19">
                    <c:v>2.5999999999999999E-2</c:v>
                  </c:pt>
                  <c:pt idx="20">
                    <c:v>2.9000000000000001E-2</c:v>
                  </c:pt>
                  <c:pt idx="21">
                    <c:v>2.7E-2</c:v>
                  </c:pt>
                  <c:pt idx="22">
                    <c:v>2.7E-2</c:v>
                  </c:pt>
                  <c:pt idx="23">
                    <c:v>2.7E-2</c:v>
                  </c:pt>
                  <c:pt idx="24">
                    <c:v>2.5000000000000001E-2</c:v>
                  </c:pt>
                  <c:pt idx="25">
                    <c:v>2.8000000000000001E-2</c:v>
                  </c:pt>
                  <c:pt idx="26">
                    <c:v>2.8000000000000001E-2</c:v>
                  </c:pt>
                  <c:pt idx="27">
                    <c:v>2.7E-2</c:v>
                  </c:pt>
                </c:numCache>
              </c:numRef>
            </c:minus>
            <c:spPr>
              <a:ln>
                <a:solidFill>
                  <a:srgbClr val="FF0000"/>
                </a:solidFill>
              </a:ln>
            </c:spPr>
          </c:errBars>
          <c:errBars>
            <c:errDir val="x"/>
            <c:errBarType val="both"/>
            <c:errValType val="fixedVal"/>
            <c:noEndCap val="1"/>
            <c:val val="0"/>
          </c:errBars>
          <c:xVal>
            <c:numRef>
              <c:f>'Nankai 2'!$B$3:$B$30</c:f>
              <c:numCache>
                <c:formatCode>General</c:formatCode>
                <c:ptCount val="28"/>
                <c:pt idx="0">
                  <c:v>-1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</c:numCache>
            </c:numRef>
          </c:xVal>
          <c:yVal>
            <c:numRef>
              <c:f>'Nankai 2'!$N$3:$N$30</c:f>
              <c:numCache>
                <c:formatCode>0.0000</c:formatCode>
                <c:ptCount val="28"/>
                <c:pt idx="0">
                  <c:v>366.97899999999998</c:v>
                </c:pt>
                <c:pt idx="1">
                  <c:v>366.959</c:v>
                </c:pt>
                <c:pt idx="2">
                  <c:v>367.01400000000001</c:v>
                </c:pt>
                <c:pt idx="3">
                  <c:v>367.25299999999999</c:v>
                </c:pt>
                <c:pt idx="4">
                  <c:v>367.36200000000002</c:v>
                </c:pt>
                <c:pt idx="5">
                  <c:v>367.44600000000003</c:v>
                </c:pt>
                <c:pt idx="6">
                  <c:v>367.42</c:v>
                </c:pt>
                <c:pt idx="7">
                  <c:v>367.447</c:v>
                </c:pt>
                <c:pt idx="8">
                  <c:v>367.43200000000002</c:v>
                </c:pt>
                <c:pt idx="9">
                  <c:v>367.45400000000001</c:v>
                </c:pt>
                <c:pt idx="10">
                  <c:v>367.46100000000001</c:v>
                </c:pt>
                <c:pt idx="11">
                  <c:v>367.45699999999999</c:v>
                </c:pt>
                <c:pt idx="12">
                  <c:v>367.428</c:v>
                </c:pt>
                <c:pt idx="13">
                  <c:v>367.41199999999998</c:v>
                </c:pt>
                <c:pt idx="14">
                  <c:v>367.40100000000001</c:v>
                </c:pt>
                <c:pt idx="15">
                  <c:v>367.36200000000002</c:v>
                </c:pt>
                <c:pt idx="16">
                  <c:v>367.4</c:v>
                </c:pt>
                <c:pt idx="17">
                  <c:v>367.41199999999998</c:v>
                </c:pt>
                <c:pt idx="18">
                  <c:v>367.4</c:v>
                </c:pt>
                <c:pt idx="19">
                  <c:v>367.43799999999999</c:v>
                </c:pt>
                <c:pt idx="20">
                  <c:v>367.41399999999999</c:v>
                </c:pt>
                <c:pt idx="21">
                  <c:v>367.399</c:v>
                </c:pt>
                <c:pt idx="22">
                  <c:v>367.43700000000001</c:v>
                </c:pt>
                <c:pt idx="23">
                  <c:v>367.42700000000002</c:v>
                </c:pt>
                <c:pt idx="24">
                  <c:v>367.42200000000003</c:v>
                </c:pt>
                <c:pt idx="25">
                  <c:v>367.40499999999997</c:v>
                </c:pt>
                <c:pt idx="26">
                  <c:v>367.43299999999999</c:v>
                </c:pt>
                <c:pt idx="27">
                  <c:v>367.40100000000001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93-4D29-9AB4-444953894A76}"/>
            </c:ext>
          </c:extLst>
        </c:ser>
        <c:ser>
          <c:idx val="6"/>
          <c:order val="7"/>
          <c:tx>
            <c:v>Antarctic 1</c:v>
          </c:tx>
          <c:spPr>
            <a:ln>
              <a:solidFill>
                <a:srgbClr val="1306BA"/>
              </a:solidFill>
            </a:ln>
          </c:spPr>
          <c:marker>
            <c:symbol val="circle"/>
            <c:size val="5"/>
            <c:spPr>
              <a:solidFill>
                <a:srgbClr val="1306BA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'Antarctic 1'!$P$4:$P$34</c:f>
                <c:numCache>
                  <c:formatCode>General</c:formatCode>
                  <c:ptCount val="31"/>
                  <c:pt idx="0">
                    <c:v>4.7E-2</c:v>
                  </c:pt>
                  <c:pt idx="1">
                    <c:v>4.8000000000000001E-2</c:v>
                  </c:pt>
                  <c:pt idx="2">
                    <c:v>4.4999999999999998E-2</c:v>
                  </c:pt>
                  <c:pt idx="3">
                    <c:v>4.2999999999999997E-2</c:v>
                  </c:pt>
                  <c:pt idx="4">
                    <c:v>0.04</c:v>
                  </c:pt>
                  <c:pt idx="5">
                    <c:v>4.1000000000000002E-2</c:v>
                  </c:pt>
                  <c:pt idx="6">
                    <c:v>0.04</c:v>
                  </c:pt>
                  <c:pt idx="7">
                    <c:v>3.5999999999999997E-2</c:v>
                  </c:pt>
                  <c:pt idx="8">
                    <c:v>3.4000000000000002E-2</c:v>
                  </c:pt>
                  <c:pt idx="9">
                    <c:v>3.3000000000000002E-2</c:v>
                  </c:pt>
                  <c:pt idx="10">
                    <c:v>3.1E-2</c:v>
                  </c:pt>
                  <c:pt idx="11">
                    <c:v>0.03</c:v>
                  </c:pt>
                  <c:pt idx="12">
                    <c:v>2.9000000000000001E-2</c:v>
                  </c:pt>
                  <c:pt idx="13">
                    <c:v>2.9000000000000001E-2</c:v>
                  </c:pt>
                  <c:pt idx="14">
                    <c:v>2.5999999999999999E-2</c:v>
                  </c:pt>
                  <c:pt idx="15">
                    <c:v>2.5999999999999999E-2</c:v>
                  </c:pt>
                  <c:pt idx="16">
                    <c:v>2.7E-2</c:v>
                  </c:pt>
                  <c:pt idx="17">
                    <c:v>2.7E-2</c:v>
                  </c:pt>
                  <c:pt idx="18">
                    <c:v>2.7E-2</c:v>
                  </c:pt>
                  <c:pt idx="19">
                    <c:v>2.7E-2</c:v>
                  </c:pt>
                  <c:pt idx="20">
                    <c:v>2.5999999999999999E-2</c:v>
                  </c:pt>
                  <c:pt idx="21">
                    <c:v>2.5999999999999999E-2</c:v>
                  </c:pt>
                  <c:pt idx="22">
                    <c:v>2.7E-2</c:v>
                  </c:pt>
                  <c:pt idx="23">
                    <c:v>2.5999999999999999E-2</c:v>
                  </c:pt>
                  <c:pt idx="24">
                    <c:v>2.7E-2</c:v>
                  </c:pt>
                  <c:pt idx="25">
                    <c:v>2.5000000000000001E-2</c:v>
                  </c:pt>
                  <c:pt idx="26">
                    <c:v>2.8000000000000001E-2</c:v>
                  </c:pt>
                  <c:pt idx="27">
                    <c:v>2.7E-2</c:v>
                  </c:pt>
                  <c:pt idx="28">
                    <c:v>2.8000000000000001E-2</c:v>
                  </c:pt>
                  <c:pt idx="29">
                    <c:v>2.5999999999999999E-2</c:v>
                  </c:pt>
                  <c:pt idx="30">
                    <c:v>2.5999999999999999E-2</c:v>
                  </c:pt>
                </c:numCache>
              </c:numRef>
            </c:plus>
            <c:minus>
              <c:numRef>
                <c:f>'Antarctic 1'!$P$4:$P$34</c:f>
                <c:numCache>
                  <c:formatCode>General</c:formatCode>
                  <c:ptCount val="31"/>
                  <c:pt idx="0">
                    <c:v>4.7E-2</c:v>
                  </c:pt>
                  <c:pt idx="1">
                    <c:v>4.8000000000000001E-2</c:v>
                  </c:pt>
                  <c:pt idx="2">
                    <c:v>4.4999999999999998E-2</c:v>
                  </c:pt>
                  <c:pt idx="3">
                    <c:v>4.2999999999999997E-2</c:v>
                  </c:pt>
                  <c:pt idx="4">
                    <c:v>0.04</c:v>
                  </c:pt>
                  <c:pt idx="5">
                    <c:v>4.1000000000000002E-2</c:v>
                  </c:pt>
                  <c:pt idx="6">
                    <c:v>0.04</c:v>
                  </c:pt>
                  <c:pt idx="7">
                    <c:v>3.5999999999999997E-2</c:v>
                  </c:pt>
                  <c:pt idx="8">
                    <c:v>3.4000000000000002E-2</c:v>
                  </c:pt>
                  <c:pt idx="9">
                    <c:v>3.3000000000000002E-2</c:v>
                  </c:pt>
                  <c:pt idx="10">
                    <c:v>3.1E-2</c:v>
                  </c:pt>
                  <c:pt idx="11">
                    <c:v>0.03</c:v>
                  </c:pt>
                  <c:pt idx="12">
                    <c:v>2.9000000000000001E-2</c:v>
                  </c:pt>
                  <c:pt idx="13">
                    <c:v>2.9000000000000001E-2</c:v>
                  </c:pt>
                  <c:pt idx="14">
                    <c:v>2.5999999999999999E-2</c:v>
                  </c:pt>
                  <c:pt idx="15">
                    <c:v>2.5999999999999999E-2</c:v>
                  </c:pt>
                  <c:pt idx="16">
                    <c:v>2.7E-2</c:v>
                  </c:pt>
                  <c:pt idx="17">
                    <c:v>2.7E-2</c:v>
                  </c:pt>
                  <c:pt idx="18">
                    <c:v>2.7E-2</c:v>
                  </c:pt>
                  <c:pt idx="19">
                    <c:v>2.7E-2</c:v>
                  </c:pt>
                  <c:pt idx="20">
                    <c:v>2.5999999999999999E-2</c:v>
                  </c:pt>
                  <c:pt idx="21">
                    <c:v>2.5999999999999999E-2</c:v>
                  </c:pt>
                  <c:pt idx="22">
                    <c:v>2.7E-2</c:v>
                  </c:pt>
                  <c:pt idx="23">
                    <c:v>2.5999999999999999E-2</c:v>
                  </c:pt>
                  <c:pt idx="24">
                    <c:v>2.7E-2</c:v>
                  </c:pt>
                  <c:pt idx="25">
                    <c:v>2.5000000000000001E-2</c:v>
                  </c:pt>
                  <c:pt idx="26">
                    <c:v>2.8000000000000001E-2</c:v>
                  </c:pt>
                  <c:pt idx="27">
                    <c:v>2.7E-2</c:v>
                  </c:pt>
                  <c:pt idx="28">
                    <c:v>2.8000000000000001E-2</c:v>
                  </c:pt>
                  <c:pt idx="29">
                    <c:v>2.5999999999999999E-2</c:v>
                  </c:pt>
                  <c:pt idx="30">
                    <c:v>2.5999999999999999E-2</c:v>
                  </c:pt>
                </c:numCache>
              </c:numRef>
            </c:minus>
            <c:spPr>
              <a:ln>
                <a:solidFill>
                  <a:srgbClr val="1306BA"/>
                </a:solidFill>
              </a:ln>
            </c:spPr>
          </c:errBars>
          <c:xVal>
            <c:numRef>
              <c:f>'Antarctic 1'!$B$4:$B$34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'Antarctic 1'!$N$4:$N$34</c:f>
              <c:numCache>
                <c:formatCode>0.000</c:formatCode>
                <c:ptCount val="31"/>
                <c:pt idx="0">
                  <c:v>366.11200000000002</c:v>
                </c:pt>
                <c:pt idx="1">
                  <c:v>366.04700000000003</c:v>
                </c:pt>
                <c:pt idx="2">
                  <c:v>366.18200000000002</c:v>
                </c:pt>
                <c:pt idx="3">
                  <c:v>366.48899999999998</c:v>
                </c:pt>
                <c:pt idx="4">
                  <c:v>366.88200000000001</c:v>
                </c:pt>
                <c:pt idx="5">
                  <c:v>367.21499999999997</c:v>
                </c:pt>
                <c:pt idx="6">
                  <c:v>367.30700000000002</c:v>
                </c:pt>
                <c:pt idx="7">
                  <c:v>367.36500000000001</c:v>
                </c:pt>
                <c:pt idx="8">
                  <c:v>367.39</c:v>
                </c:pt>
                <c:pt idx="9">
                  <c:v>367.39600000000002</c:v>
                </c:pt>
                <c:pt idx="10">
                  <c:v>367.38499999999999</c:v>
                </c:pt>
                <c:pt idx="11">
                  <c:v>367.38</c:v>
                </c:pt>
                <c:pt idx="12">
                  <c:v>367.399</c:v>
                </c:pt>
                <c:pt idx="13">
                  <c:v>367.39499999999998</c:v>
                </c:pt>
                <c:pt idx="14">
                  <c:v>367.42399999999998</c:v>
                </c:pt>
                <c:pt idx="15">
                  <c:v>367.435</c:v>
                </c:pt>
                <c:pt idx="16">
                  <c:v>367.43</c:v>
                </c:pt>
                <c:pt idx="17">
                  <c:v>367.42599999999999</c:v>
                </c:pt>
                <c:pt idx="18">
                  <c:v>367.44200000000001</c:v>
                </c:pt>
                <c:pt idx="19">
                  <c:v>367.44</c:v>
                </c:pt>
                <c:pt idx="20">
                  <c:v>367.46199999999999</c:v>
                </c:pt>
                <c:pt idx="21">
                  <c:v>367.44099999999997</c:v>
                </c:pt>
                <c:pt idx="22">
                  <c:v>367.428</c:v>
                </c:pt>
                <c:pt idx="23">
                  <c:v>367.44600000000003</c:v>
                </c:pt>
                <c:pt idx="24">
                  <c:v>367.435</c:v>
                </c:pt>
                <c:pt idx="25">
                  <c:v>367.471</c:v>
                </c:pt>
                <c:pt idx="26">
                  <c:v>367.46600000000001</c:v>
                </c:pt>
                <c:pt idx="27">
                  <c:v>367.48</c:v>
                </c:pt>
                <c:pt idx="28">
                  <c:v>367.47</c:v>
                </c:pt>
                <c:pt idx="29">
                  <c:v>367.47699999999998</c:v>
                </c:pt>
                <c:pt idx="30">
                  <c:v>367.48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93-4D29-9AB4-444953894A76}"/>
            </c:ext>
          </c:extLst>
        </c:ser>
        <c:ser>
          <c:idx val="8"/>
          <c:order val="8"/>
          <c:tx>
            <c:v>Antarctic 2</c:v>
          </c:tx>
          <c:spPr>
            <a:ln>
              <a:solidFill>
                <a:srgbClr val="1306BA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1306BA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'Antarctic 2'!$P$3:$P$21</c:f>
                <c:numCache>
                  <c:formatCode>General</c:formatCode>
                  <c:ptCount val="19"/>
                  <c:pt idx="0">
                    <c:v>5.7000000000000002E-2</c:v>
                  </c:pt>
                  <c:pt idx="1">
                    <c:v>5.6000000000000001E-2</c:v>
                  </c:pt>
                  <c:pt idx="2">
                    <c:v>5.5E-2</c:v>
                  </c:pt>
                  <c:pt idx="3">
                    <c:v>5.8000000000000003E-2</c:v>
                  </c:pt>
                  <c:pt idx="4">
                    <c:v>5.2999999999999999E-2</c:v>
                  </c:pt>
                  <c:pt idx="5">
                    <c:v>5.2999999999999999E-2</c:v>
                  </c:pt>
                  <c:pt idx="6">
                    <c:v>4.8000000000000001E-2</c:v>
                  </c:pt>
                  <c:pt idx="7">
                    <c:v>4.1000000000000002E-2</c:v>
                  </c:pt>
                  <c:pt idx="8">
                    <c:v>3.5000000000000003E-2</c:v>
                  </c:pt>
                  <c:pt idx="9">
                    <c:v>3.1E-2</c:v>
                  </c:pt>
                  <c:pt idx="10">
                    <c:v>0.03</c:v>
                  </c:pt>
                  <c:pt idx="11">
                    <c:v>3.3000000000000002E-2</c:v>
                  </c:pt>
                  <c:pt idx="12">
                    <c:v>3.2000000000000001E-2</c:v>
                  </c:pt>
                  <c:pt idx="13">
                    <c:v>3.2000000000000001E-2</c:v>
                  </c:pt>
                  <c:pt idx="14">
                    <c:v>2.7E-2</c:v>
                  </c:pt>
                  <c:pt idx="15">
                    <c:v>2.8000000000000001E-2</c:v>
                  </c:pt>
                  <c:pt idx="16">
                    <c:v>2.4E-2</c:v>
                  </c:pt>
                  <c:pt idx="17">
                    <c:v>2.4E-2</c:v>
                  </c:pt>
                  <c:pt idx="18">
                    <c:v>2.5000000000000001E-2</c:v>
                  </c:pt>
                </c:numCache>
              </c:numRef>
            </c:plus>
            <c:minus>
              <c:numRef>
                <c:f>'Antarctic 2'!$P$3:$P$21</c:f>
                <c:numCache>
                  <c:formatCode>General</c:formatCode>
                  <c:ptCount val="19"/>
                  <c:pt idx="0">
                    <c:v>5.7000000000000002E-2</c:v>
                  </c:pt>
                  <c:pt idx="1">
                    <c:v>5.6000000000000001E-2</c:v>
                  </c:pt>
                  <c:pt idx="2">
                    <c:v>5.5E-2</c:v>
                  </c:pt>
                  <c:pt idx="3">
                    <c:v>5.8000000000000003E-2</c:v>
                  </c:pt>
                  <c:pt idx="4">
                    <c:v>5.2999999999999999E-2</c:v>
                  </c:pt>
                  <c:pt idx="5">
                    <c:v>5.2999999999999999E-2</c:v>
                  </c:pt>
                  <c:pt idx="6">
                    <c:v>4.8000000000000001E-2</c:v>
                  </c:pt>
                  <c:pt idx="7">
                    <c:v>4.1000000000000002E-2</c:v>
                  </c:pt>
                  <c:pt idx="8">
                    <c:v>3.5000000000000003E-2</c:v>
                  </c:pt>
                  <c:pt idx="9">
                    <c:v>3.1E-2</c:v>
                  </c:pt>
                  <c:pt idx="10">
                    <c:v>0.03</c:v>
                  </c:pt>
                  <c:pt idx="11">
                    <c:v>3.3000000000000002E-2</c:v>
                  </c:pt>
                  <c:pt idx="12">
                    <c:v>3.2000000000000001E-2</c:v>
                  </c:pt>
                  <c:pt idx="13">
                    <c:v>3.2000000000000001E-2</c:v>
                  </c:pt>
                  <c:pt idx="14">
                    <c:v>2.7E-2</c:v>
                  </c:pt>
                  <c:pt idx="15">
                    <c:v>2.8000000000000001E-2</c:v>
                  </c:pt>
                  <c:pt idx="16">
                    <c:v>2.4E-2</c:v>
                  </c:pt>
                  <c:pt idx="17">
                    <c:v>2.4E-2</c:v>
                  </c:pt>
                  <c:pt idx="18">
                    <c:v>2.5000000000000001E-2</c:v>
                  </c:pt>
                </c:numCache>
              </c:numRef>
            </c:minus>
            <c:spPr>
              <a:ln>
                <a:solidFill>
                  <a:srgbClr val="1306BA"/>
                </a:solidFill>
              </a:ln>
            </c:spPr>
          </c:errBars>
          <c:xVal>
            <c:numRef>
              <c:f>'Antarctic 2'!$B$3:$B$21</c:f>
              <c:numCache>
                <c:formatCode>General</c:formatCode>
                <c:ptCount val="1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</c:numCache>
            </c:numRef>
          </c:xVal>
          <c:yVal>
            <c:numRef>
              <c:f>'Antarctic 2'!$N$3:$N$21</c:f>
              <c:numCache>
                <c:formatCode>0.000</c:formatCode>
                <c:ptCount val="19"/>
                <c:pt idx="0">
                  <c:v>366.27600000000001</c:v>
                </c:pt>
                <c:pt idx="1">
                  <c:v>366.29500000000002</c:v>
                </c:pt>
                <c:pt idx="2">
                  <c:v>366.286</c:v>
                </c:pt>
                <c:pt idx="3">
                  <c:v>366.30399999999997</c:v>
                </c:pt>
                <c:pt idx="4">
                  <c:v>366.39100000000002</c:v>
                </c:pt>
                <c:pt idx="5">
                  <c:v>366.43700000000001</c:v>
                </c:pt>
                <c:pt idx="6">
                  <c:v>366.577</c:v>
                </c:pt>
                <c:pt idx="7">
                  <c:v>366.74799999999999</c:v>
                </c:pt>
                <c:pt idx="8">
                  <c:v>366.9</c:v>
                </c:pt>
                <c:pt idx="9">
                  <c:v>367.09500000000003</c:v>
                </c:pt>
                <c:pt idx="10">
                  <c:v>367.20100000000002</c:v>
                </c:pt>
                <c:pt idx="11">
                  <c:v>367.34</c:v>
                </c:pt>
                <c:pt idx="12">
                  <c:v>367.38600000000002</c:v>
                </c:pt>
                <c:pt idx="13">
                  <c:v>367.34899999999999</c:v>
                </c:pt>
                <c:pt idx="14">
                  <c:v>367.34699999999998</c:v>
                </c:pt>
                <c:pt idx="15">
                  <c:v>367.41300000000001</c:v>
                </c:pt>
                <c:pt idx="16">
                  <c:v>367.35700000000003</c:v>
                </c:pt>
                <c:pt idx="17">
                  <c:v>367.38900000000001</c:v>
                </c:pt>
                <c:pt idx="18">
                  <c:v>367.43400000000003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93-4D29-9AB4-444953894A76}"/>
            </c:ext>
          </c:extLst>
        </c:ser>
        <c:ser>
          <c:idx val="7"/>
          <c:order val="9"/>
          <c:tx>
            <c:v>S Georgia</c:v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SGeorgia!$P$6:$P$24</c:f>
                <c:numCache>
                  <c:formatCode>General</c:formatCode>
                  <c:ptCount val="19"/>
                  <c:pt idx="0">
                    <c:v>7.0999999999999994E-2</c:v>
                  </c:pt>
                  <c:pt idx="1">
                    <c:v>5.3999999999999999E-2</c:v>
                  </c:pt>
                  <c:pt idx="2">
                    <c:v>5.1999999999999998E-2</c:v>
                  </c:pt>
                  <c:pt idx="3">
                    <c:v>4.5999999999999999E-2</c:v>
                  </c:pt>
                  <c:pt idx="4">
                    <c:v>4.1000000000000002E-2</c:v>
                  </c:pt>
                  <c:pt idx="5">
                    <c:v>3.5999999999999997E-2</c:v>
                  </c:pt>
                  <c:pt idx="6">
                    <c:v>3.2000000000000001E-2</c:v>
                  </c:pt>
                  <c:pt idx="7">
                    <c:v>2.9000000000000001E-2</c:v>
                  </c:pt>
                  <c:pt idx="8">
                    <c:v>2.9000000000000001E-2</c:v>
                  </c:pt>
                  <c:pt idx="9">
                    <c:v>2.9000000000000001E-2</c:v>
                  </c:pt>
                  <c:pt idx="10">
                    <c:v>0.03</c:v>
                  </c:pt>
                  <c:pt idx="11">
                    <c:v>2.9000000000000001E-2</c:v>
                  </c:pt>
                  <c:pt idx="12">
                    <c:v>2.9000000000000001E-2</c:v>
                  </c:pt>
                  <c:pt idx="13">
                    <c:v>2.9000000000000001E-2</c:v>
                  </c:pt>
                  <c:pt idx="14">
                    <c:v>0.03</c:v>
                  </c:pt>
                  <c:pt idx="15">
                    <c:v>2.8000000000000001E-2</c:v>
                  </c:pt>
                  <c:pt idx="16">
                    <c:v>2.8000000000000001E-2</c:v>
                  </c:pt>
                  <c:pt idx="17">
                    <c:v>2.7E-2</c:v>
                  </c:pt>
                  <c:pt idx="18">
                    <c:v>2.5000000000000001E-2</c:v>
                  </c:pt>
                </c:numCache>
              </c:numRef>
            </c:plus>
            <c:minus>
              <c:numRef>
                <c:f>SGeorgia!$P$6:$P$24</c:f>
                <c:numCache>
                  <c:formatCode>General</c:formatCode>
                  <c:ptCount val="19"/>
                  <c:pt idx="0">
                    <c:v>7.0999999999999994E-2</c:v>
                  </c:pt>
                  <c:pt idx="1">
                    <c:v>5.3999999999999999E-2</c:v>
                  </c:pt>
                  <c:pt idx="2">
                    <c:v>5.1999999999999998E-2</c:v>
                  </c:pt>
                  <c:pt idx="3">
                    <c:v>4.5999999999999999E-2</c:v>
                  </c:pt>
                  <c:pt idx="4">
                    <c:v>4.1000000000000002E-2</c:v>
                  </c:pt>
                  <c:pt idx="5">
                    <c:v>3.5999999999999997E-2</c:v>
                  </c:pt>
                  <c:pt idx="6">
                    <c:v>3.2000000000000001E-2</c:v>
                  </c:pt>
                  <c:pt idx="7">
                    <c:v>2.9000000000000001E-2</c:v>
                  </c:pt>
                  <c:pt idx="8">
                    <c:v>2.9000000000000001E-2</c:v>
                  </c:pt>
                  <c:pt idx="9">
                    <c:v>2.9000000000000001E-2</c:v>
                  </c:pt>
                  <c:pt idx="10">
                    <c:v>0.03</c:v>
                  </c:pt>
                  <c:pt idx="11">
                    <c:v>2.9000000000000001E-2</c:v>
                  </c:pt>
                  <c:pt idx="12">
                    <c:v>2.9000000000000001E-2</c:v>
                  </c:pt>
                  <c:pt idx="13">
                    <c:v>2.9000000000000001E-2</c:v>
                  </c:pt>
                  <c:pt idx="14">
                    <c:v>0.03</c:v>
                  </c:pt>
                  <c:pt idx="15">
                    <c:v>2.8000000000000001E-2</c:v>
                  </c:pt>
                  <c:pt idx="16">
                    <c:v>2.8000000000000001E-2</c:v>
                  </c:pt>
                  <c:pt idx="17">
                    <c:v>2.7E-2</c:v>
                  </c:pt>
                  <c:pt idx="18">
                    <c:v>2.5000000000000001E-2</c:v>
                  </c:pt>
                </c:numCache>
              </c:numRef>
            </c:minus>
            <c:spPr>
              <a:ln>
                <a:solidFill>
                  <a:srgbClr val="47E2F7"/>
                </a:solidFill>
              </a:ln>
            </c:spPr>
          </c:errBars>
          <c:xVal>
            <c:numRef>
              <c:f>SGeorgia!$B$3:$B$24</c:f>
              <c:numCache>
                <c:formatCode>General</c:formatCode>
                <c:ptCount val="22"/>
                <c:pt idx="0">
                  <c:v>-5</c:v>
                </c:pt>
                <c:pt idx="1">
                  <c:v>-4</c:v>
                </c:pt>
                <c:pt idx="2">
                  <c:v>-3</c:v>
                </c:pt>
                <c:pt idx="3">
                  <c:v>-2</c:v>
                </c:pt>
                <c:pt idx="4">
                  <c:v>-1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</c:numCache>
            </c:numRef>
          </c:xVal>
          <c:yVal>
            <c:numRef>
              <c:f>SGeorgia!$N$3:$N$24</c:f>
              <c:numCache>
                <c:formatCode>0.000</c:formatCode>
                <c:ptCount val="22"/>
                <c:pt idx="0">
                  <c:v>365.79300000000001</c:v>
                </c:pt>
                <c:pt idx="1">
                  <c:v>365.899</c:v>
                </c:pt>
                <c:pt idx="2">
                  <c:v>365.87400000000002</c:v>
                </c:pt>
                <c:pt idx="3">
                  <c:v>365.911</c:v>
                </c:pt>
                <c:pt idx="4">
                  <c:v>365.97699999999998</c:v>
                </c:pt>
                <c:pt idx="5">
                  <c:v>366.036</c:v>
                </c:pt>
                <c:pt idx="6">
                  <c:v>366.161</c:v>
                </c:pt>
                <c:pt idx="7">
                  <c:v>366.387</c:v>
                </c:pt>
                <c:pt idx="8">
                  <c:v>366.56700000000001</c:v>
                </c:pt>
                <c:pt idx="9">
                  <c:v>366.68799999999999</c:v>
                </c:pt>
                <c:pt idx="10">
                  <c:v>366.84699999999998</c:v>
                </c:pt>
                <c:pt idx="11">
                  <c:v>366.988</c:v>
                </c:pt>
                <c:pt idx="12" formatCode="General">
                  <c:v>367.04599999999999</c:v>
                </c:pt>
                <c:pt idx="13" formatCode="General">
                  <c:v>367.09800000000001</c:v>
                </c:pt>
                <c:pt idx="14" formatCode="General">
                  <c:v>367.07499999999999</c:v>
                </c:pt>
                <c:pt idx="15">
                  <c:v>367.13400000000001</c:v>
                </c:pt>
                <c:pt idx="16">
                  <c:v>367.12200000000001</c:v>
                </c:pt>
                <c:pt idx="17">
                  <c:v>367.149</c:v>
                </c:pt>
                <c:pt idx="18">
                  <c:v>367.18599999999998</c:v>
                </c:pt>
                <c:pt idx="19">
                  <c:v>367.18599999999998</c:v>
                </c:pt>
                <c:pt idx="20">
                  <c:v>367.17200000000003</c:v>
                </c:pt>
                <c:pt idx="21">
                  <c:v>367.197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793-4D29-9AB4-444953894A76}"/>
            </c:ext>
          </c:extLst>
        </c:ser>
        <c:ser>
          <c:idx val="9"/>
          <c:order val="10"/>
          <c:tx>
            <c:v>Commercial Calcite</c:v>
          </c:tx>
          <c:spPr>
            <a:ln>
              <a:noFill/>
            </a:ln>
          </c:spPr>
          <c:marker>
            <c:symbol val="circle"/>
            <c:size val="5"/>
            <c:spPr>
              <a:solidFill>
                <a:srgbClr val="7030A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'Commercial calcite'!$D$2</c:f>
                <c:numCache>
                  <c:formatCode>General</c:formatCode>
                  <c:ptCount val="1"/>
                  <c:pt idx="0">
                    <c:v>2.9000000000000001E-2</c:v>
                  </c:pt>
                </c:numCache>
              </c:numRef>
            </c:plus>
            <c:minus>
              <c:numRef>
                <c:f>'Commercial calcite'!$D$2</c:f>
                <c:numCache>
                  <c:formatCode>General</c:formatCode>
                  <c:ptCount val="1"/>
                  <c:pt idx="0">
                    <c:v>2.9000000000000001E-2</c:v>
                  </c:pt>
                </c:numCache>
              </c:numRef>
            </c:minus>
          </c:errBars>
          <c:xVal>
            <c:numRef>
              <c:f>'Commercial calcite'!$B$2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'Commercial calcite'!$C$2</c:f>
              <c:numCache>
                <c:formatCode>General</c:formatCode>
                <c:ptCount val="1"/>
                <c:pt idx="0">
                  <c:v>367.601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793-4D29-9AB4-444953894A76}"/>
            </c:ext>
          </c:extLst>
        </c:ser>
        <c:ser>
          <c:idx val="11"/>
          <c:order val="11"/>
          <c:tx>
            <c:v>Calcite from ikaite</c:v>
          </c:tx>
          <c:spPr>
            <a:ln w="22225"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noFill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'Antarctic 1'!$P$41:$P$68</c:f>
                <c:numCache>
                  <c:formatCode>General</c:formatCode>
                  <c:ptCount val="28"/>
                  <c:pt idx="0">
                    <c:v>1.4E-2</c:v>
                  </c:pt>
                  <c:pt idx="1">
                    <c:v>1.4E-2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1.4999999999999999E-2</c:v>
                  </c:pt>
                  <c:pt idx="5">
                    <c:v>1.4E-2</c:v>
                  </c:pt>
                  <c:pt idx="6">
                    <c:v>1.4E-2</c:v>
                  </c:pt>
                  <c:pt idx="7">
                    <c:v>1.4E-2</c:v>
                  </c:pt>
                  <c:pt idx="8">
                    <c:v>1.4E-2</c:v>
                  </c:pt>
                  <c:pt idx="9">
                    <c:v>1.4E-2</c:v>
                  </c:pt>
                  <c:pt idx="10">
                    <c:v>1.4E-2</c:v>
                  </c:pt>
                  <c:pt idx="11">
                    <c:v>1.4E-2</c:v>
                  </c:pt>
                  <c:pt idx="12">
                    <c:v>1.4999999999999999E-2</c:v>
                  </c:pt>
                  <c:pt idx="13">
                    <c:v>1.4E-2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1.4E-2</c:v>
                  </c:pt>
                  <c:pt idx="17">
                    <c:v>1.4E-2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1.4E-2</c:v>
                  </c:pt>
                  <c:pt idx="22">
                    <c:v>1.4999999999999999E-2</c:v>
                  </c:pt>
                  <c:pt idx="23">
                    <c:v>1.4E-2</c:v>
                  </c:pt>
                  <c:pt idx="24">
                    <c:v>1.4E-2</c:v>
                  </c:pt>
                  <c:pt idx="25">
                    <c:v>1.4E-2</c:v>
                  </c:pt>
                  <c:pt idx="26">
                    <c:v>1.4E-2</c:v>
                  </c:pt>
                  <c:pt idx="27">
                    <c:v>1.4E-2</c:v>
                  </c:pt>
                </c:numCache>
              </c:numRef>
            </c:plus>
            <c:minus>
              <c:numRef>
                <c:f>'Antarctic 1'!$P$41:$P$68</c:f>
                <c:numCache>
                  <c:formatCode>General</c:formatCode>
                  <c:ptCount val="28"/>
                  <c:pt idx="0">
                    <c:v>1.4E-2</c:v>
                  </c:pt>
                  <c:pt idx="1">
                    <c:v>1.4E-2</c:v>
                  </c:pt>
                  <c:pt idx="2">
                    <c:v>1.4E-2</c:v>
                  </c:pt>
                  <c:pt idx="3">
                    <c:v>1.4E-2</c:v>
                  </c:pt>
                  <c:pt idx="4">
                    <c:v>1.4999999999999999E-2</c:v>
                  </c:pt>
                  <c:pt idx="5">
                    <c:v>1.4E-2</c:v>
                  </c:pt>
                  <c:pt idx="6">
                    <c:v>1.4E-2</c:v>
                  </c:pt>
                  <c:pt idx="7">
                    <c:v>1.4E-2</c:v>
                  </c:pt>
                  <c:pt idx="8">
                    <c:v>1.4E-2</c:v>
                  </c:pt>
                  <c:pt idx="9">
                    <c:v>1.4E-2</c:v>
                  </c:pt>
                  <c:pt idx="10">
                    <c:v>1.4E-2</c:v>
                  </c:pt>
                  <c:pt idx="11">
                    <c:v>1.4E-2</c:v>
                  </c:pt>
                  <c:pt idx="12">
                    <c:v>1.4999999999999999E-2</c:v>
                  </c:pt>
                  <c:pt idx="13">
                    <c:v>1.4E-2</c:v>
                  </c:pt>
                  <c:pt idx="14">
                    <c:v>1.4999999999999999E-2</c:v>
                  </c:pt>
                  <c:pt idx="15">
                    <c:v>1.4999999999999999E-2</c:v>
                  </c:pt>
                  <c:pt idx="16">
                    <c:v>1.4E-2</c:v>
                  </c:pt>
                  <c:pt idx="17">
                    <c:v>1.4E-2</c:v>
                  </c:pt>
                  <c:pt idx="18">
                    <c:v>1.4999999999999999E-2</c:v>
                  </c:pt>
                  <c:pt idx="19">
                    <c:v>1.4999999999999999E-2</c:v>
                  </c:pt>
                  <c:pt idx="20">
                    <c:v>1.4999999999999999E-2</c:v>
                  </c:pt>
                  <c:pt idx="21">
                    <c:v>1.4E-2</c:v>
                  </c:pt>
                  <c:pt idx="22">
                    <c:v>1.4999999999999999E-2</c:v>
                  </c:pt>
                  <c:pt idx="23">
                    <c:v>1.4E-2</c:v>
                  </c:pt>
                  <c:pt idx="24">
                    <c:v>1.4E-2</c:v>
                  </c:pt>
                  <c:pt idx="25">
                    <c:v>1.4E-2</c:v>
                  </c:pt>
                  <c:pt idx="26">
                    <c:v>1.4E-2</c:v>
                  </c:pt>
                  <c:pt idx="27">
                    <c:v>1.4E-2</c:v>
                  </c:pt>
                </c:numCache>
              </c:numRef>
            </c:minus>
          </c:errBars>
          <c:xVal>
            <c:numRef>
              <c:f>'Antarctic 1'!$B$41:$B$68</c:f>
              <c:numCache>
                <c:formatCode>General</c:formatCode>
                <c:ptCount val="28"/>
                <c:pt idx="0">
                  <c:v>-6</c:v>
                </c:pt>
                <c:pt idx="1">
                  <c:v>-5</c:v>
                </c:pt>
                <c:pt idx="2">
                  <c:v>-4</c:v>
                </c:pt>
                <c:pt idx="3">
                  <c:v>-3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</c:numCache>
            </c:numRef>
          </c:xVal>
          <c:yVal>
            <c:numRef>
              <c:f>'Antarctic 1'!$N$41:$N$68</c:f>
              <c:numCache>
                <c:formatCode>0.000</c:formatCode>
                <c:ptCount val="28"/>
                <c:pt idx="0">
                  <c:v>367.66199999999998</c:v>
                </c:pt>
                <c:pt idx="1">
                  <c:v>367.65800000000002</c:v>
                </c:pt>
                <c:pt idx="2">
                  <c:v>367.66399999999999</c:v>
                </c:pt>
                <c:pt idx="3">
                  <c:v>367.649</c:v>
                </c:pt>
                <c:pt idx="4">
                  <c:v>367.67599999999999</c:v>
                </c:pt>
                <c:pt idx="5">
                  <c:v>367.71</c:v>
                </c:pt>
                <c:pt idx="6">
                  <c:v>367.7</c:v>
                </c:pt>
                <c:pt idx="7">
                  <c:v>367.69600000000003</c:v>
                </c:pt>
                <c:pt idx="8">
                  <c:v>367.70600000000002</c:v>
                </c:pt>
                <c:pt idx="9">
                  <c:v>367.72399999999999</c:v>
                </c:pt>
                <c:pt idx="10">
                  <c:v>367.726</c:v>
                </c:pt>
                <c:pt idx="11">
                  <c:v>367.72399999999999</c:v>
                </c:pt>
                <c:pt idx="12">
                  <c:v>367.73099999999999</c:v>
                </c:pt>
                <c:pt idx="13">
                  <c:v>367.762</c:v>
                </c:pt>
                <c:pt idx="14">
                  <c:v>367.74200000000002</c:v>
                </c:pt>
                <c:pt idx="15">
                  <c:v>367.755</c:v>
                </c:pt>
                <c:pt idx="16">
                  <c:v>367.76100000000002</c:v>
                </c:pt>
                <c:pt idx="17">
                  <c:v>367.779</c:v>
                </c:pt>
                <c:pt idx="18">
                  <c:v>367.74400000000003</c:v>
                </c:pt>
                <c:pt idx="19">
                  <c:v>367.78</c:v>
                </c:pt>
                <c:pt idx="20">
                  <c:v>367.73399999999998</c:v>
                </c:pt>
                <c:pt idx="21">
                  <c:v>367.77</c:v>
                </c:pt>
                <c:pt idx="22">
                  <c:v>367.78399999999999</c:v>
                </c:pt>
                <c:pt idx="23">
                  <c:v>367.791</c:v>
                </c:pt>
                <c:pt idx="24">
                  <c:v>367.803</c:v>
                </c:pt>
                <c:pt idx="25">
                  <c:v>367.78199999999998</c:v>
                </c:pt>
                <c:pt idx="26">
                  <c:v>367.80200000000002</c:v>
                </c:pt>
                <c:pt idx="27">
                  <c:v>367.81599999999997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793-4D29-9AB4-444953894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076096"/>
        <c:axId val="290076656"/>
      </c:scatterChart>
      <c:valAx>
        <c:axId val="290076096"/>
        <c:scaling>
          <c:orientation val="minMax"/>
          <c:max val="33"/>
          <c:min val="-7"/>
        </c:scaling>
        <c:delete val="0"/>
        <c:axPos val="b"/>
        <c:numFmt formatCode="General" sourceLinked="1"/>
        <c:majorTickMark val="out"/>
        <c:minorTickMark val="none"/>
        <c:tickLblPos val="nextTo"/>
        <c:crossAx val="290076656"/>
        <c:crossesAt val="365"/>
        <c:crossBetween val="midCat"/>
      </c:valAx>
      <c:valAx>
        <c:axId val="290076656"/>
        <c:scaling>
          <c:orientation val="minMax"/>
          <c:max val="368"/>
          <c:min val="365.6"/>
        </c:scaling>
        <c:delete val="0"/>
        <c:axPos val="l"/>
        <c:numFmt formatCode="0.0" sourceLinked="0"/>
        <c:majorTickMark val="out"/>
        <c:minorTickMark val="none"/>
        <c:tickLblPos val="nextTo"/>
        <c:crossAx val="290076096"/>
        <c:crossesAt val="-7"/>
        <c:crossBetween val="midCat"/>
        <c:majorUnit val="0.2"/>
        <c:minorUnit val="4.0000000000000008E-2"/>
      </c:valAx>
    </c:plotArea>
    <c:legend>
      <c:legendPos val="r"/>
      <c:layout>
        <c:manualLayout>
          <c:xMode val="edge"/>
          <c:yMode val="edge"/>
          <c:x val="0.76304537337572509"/>
          <c:y val="0.44074121451136777"/>
          <c:w val="0.21566498185876889"/>
          <c:h val="0.45339359637210891"/>
        </c:manualLayout>
      </c:layout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Pure Calcite Unit Cell</a:t>
            </a:r>
          </a:p>
        </c:rich>
      </c:tx>
      <c:layout>
        <c:manualLayout>
          <c:xMode val="edge"/>
          <c:yMode val="edge"/>
          <c:x val="0.37516038912977945"/>
          <c:y val="2.3688663282571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'Antarctic 1'!$I$38:$I$68</c:f>
                <c:numCache>
                  <c:formatCode>General</c:formatCode>
                  <c:ptCount val="31"/>
                  <c:pt idx="0">
                    <c:v>5.4100984898411365E-4</c:v>
                  </c:pt>
                  <c:pt idx="1">
                    <c:v>5.61075581890484E-4</c:v>
                  </c:pt>
                  <c:pt idx="2">
                    <c:v>5.6108064131517299E-4</c:v>
                  </c:pt>
                  <c:pt idx="3">
                    <c:v>5.4104996155539438E-4</c:v>
                  </c:pt>
                  <c:pt idx="4">
                    <c:v>5.4105462367246232E-4</c:v>
                  </c:pt>
                  <c:pt idx="5">
                    <c:v>5.6109683208736437E-4</c:v>
                  </c:pt>
                  <c:pt idx="6">
                    <c:v>5.6110852600397339E-4</c:v>
                  </c:pt>
                  <c:pt idx="7">
                    <c:v>5.8114508828195079E-4</c:v>
                  </c:pt>
                  <c:pt idx="8">
                    <c:v>5.4105484051707208E-4</c:v>
                  </c:pt>
                  <c:pt idx="9">
                    <c:v>5.4105928586987593E-4</c:v>
                  </c:pt>
                  <c:pt idx="10">
                    <c:v>5.4106535768929027E-4</c:v>
                  </c:pt>
                  <c:pt idx="11">
                    <c:v>5.4106915264562773E-4</c:v>
                  </c:pt>
                  <c:pt idx="12">
                    <c:v>5.4106514083625029E-4</c:v>
                  </c:pt>
                  <c:pt idx="13">
                    <c:v>5.6110773889813271E-4</c:v>
                  </c:pt>
                  <c:pt idx="14">
                    <c:v>5.4107706801158383E-4</c:v>
                  </c:pt>
                  <c:pt idx="15">
                    <c:v>5.611151602695196E-4</c:v>
                  </c:pt>
                  <c:pt idx="16">
                    <c:v>5.6111055000056113E-4</c:v>
                  </c:pt>
                  <c:pt idx="17">
                    <c:v>5.6112348143452827E-4</c:v>
                  </c:pt>
                  <c:pt idx="18">
                    <c:v>5.6112449348494375E-4</c:v>
                  </c:pt>
                  <c:pt idx="19">
                    <c:v>5.6112404368430843E-4</c:v>
                  </c:pt>
                  <c:pt idx="20">
                    <c:v>5.6112190714113807E-4</c:v>
                  </c:pt>
                  <c:pt idx="21">
                    <c:v>5.8118655046142213E-4</c:v>
                  </c:pt>
                  <c:pt idx="22">
                    <c:v>5.8117094321639246E-4</c:v>
                  </c:pt>
                  <c:pt idx="23">
                    <c:v>6.0124566075996251E-4</c:v>
                  </c:pt>
                  <c:pt idx="24">
                    <c:v>5.6114608476352096E-4</c:v>
                  </c:pt>
                  <c:pt idx="25">
                    <c:v>5.8118771521481298E-4</c:v>
                  </c:pt>
                  <c:pt idx="26">
                    <c:v>5.4110916556758038E-4</c:v>
                  </c:pt>
                  <c:pt idx="27">
                    <c:v>5.4110634603510331E-4</c:v>
                  </c:pt>
                  <c:pt idx="28">
                    <c:v>5.4112250452338325E-4</c:v>
                  </c:pt>
                  <c:pt idx="29">
                    <c:v>5.4111838347496613E-4</c:v>
                  </c:pt>
                  <c:pt idx="30">
                    <c:v>5.6116059233707165E-4</c:v>
                  </c:pt>
                </c:numCache>
              </c:numRef>
            </c:plus>
            <c:minus>
              <c:numRef>
                <c:f>'Antarctic 1'!$I$38:$I$68</c:f>
                <c:numCache>
                  <c:formatCode>General</c:formatCode>
                  <c:ptCount val="31"/>
                  <c:pt idx="0">
                    <c:v>5.4100984898411365E-4</c:v>
                  </c:pt>
                  <c:pt idx="1">
                    <c:v>5.61075581890484E-4</c:v>
                  </c:pt>
                  <c:pt idx="2">
                    <c:v>5.6108064131517299E-4</c:v>
                  </c:pt>
                  <c:pt idx="3">
                    <c:v>5.4104996155539438E-4</c:v>
                  </c:pt>
                  <c:pt idx="4">
                    <c:v>5.4105462367246232E-4</c:v>
                  </c:pt>
                  <c:pt idx="5">
                    <c:v>5.6109683208736437E-4</c:v>
                  </c:pt>
                  <c:pt idx="6">
                    <c:v>5.6110852600397339E-4</c:v>
                  </c:pt>
                  <c:pt idx="7">
                    <c:v>5.8114508828195079E-4</c:v>
                  </c:pt>
                  <c:pt idx="8">
                    <c:v>5.4105484051707208E-4</c:v>
                  </c:pt>
                  <c:pt idx="9">
                    <c:v>5.4105928586987593E-4</c:v>
                  </c:pt>
                  <c:pt idx="10">
                    <c:v>5.4106535768929027E-4</c:v>
                  </c:pt>
                  <c:pt idx="11">
                    <c:v>5.4106915264562773E-4</c:v>
                  </c:pt>
                  <c:pt idx="12">
                    <c:v>5.4106514083625029E-4</c:v>
                  </c:pt>
                  <c:pt idx="13">
                    <c:v>5.6110773889813271E-4</c:v>
                  </c:pt>
                  <c:pt idx="14">
                    <c:v>5.4107706801158383E-4</c:v>
                  </c:pt>
                  <c:pt idx="15">
                    <c:v>5.611151602695196E-4</c:v>
                  </c:pt>
                  <c:pt idx="16">
                    <c:v>5.6111055000056113E-4</c:v>
                  </c:pt>
                  <c:pt idx="17">
                    <c:v>5.6112348143452827E-4</c:v>
                  </c:pt>
                  <c:pt idx="18">
                    <c:v>5.6112449348494375E-4</c:v>
                  </c:pt>
                  <c:pt idx="19">
                    <c:v>5.6112404368430843E-4</c:v>
                  </c:pt>
                  <c:pt idx="20">
                    <c:v>5.6112190714113807E-4</c:v>
                  </c:pt>
                  <c:pt idx="21">
                    <c:v>5.8118655046142213E-4</c:v>
                  </c:pt>
                  <c:pt idx="22">
                    <c:v>5.8117094321639246E-4</c:v>
                  </c:pt>
                  <c:pt idx="23">
                    <c:v>6.0124566075996251E-4</c:v>
                  </c:pt>
                  <c:pt idx="24">
                    <c:v>5.6114608476352096E-4</c:v>
                  </c:pt>
                  <c:pt idx="25">
                    <c:v>5.8118771521481298E-4</c:v>
                  </c:pt>
                  <c:pt idx="26">
                    <c:v>5.4110916556758038E-4</c:v>
                  </c:pt>
                  <c:pt idx="27">
                    <c:v>5.4110634603510331E-4</c:v>
                  </c:pt>
                  <c:pt idx="28">
                    <c:v>5.4112250452338325E-4</c:v>
                  </c:pt>
                  <c:pt idx="29">
                    <c:v>5.4111838347496613E-4</c:v>
                  </c:pt>
                  <c:pt idx="30">
                    <c:v>5.6116059233707165E-4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'Antarctic 1'!$B$38:$B$68</c:f>
              <c:numCache>
                <c:formatCode>General</c:formatCode>
                <c:ptCount val="31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</c:numCache>
            </c:numRef>
          </c:xVal>
          <c:yVal>
            <c:numRef>
              <c:f>'Antarctic 1'!$G$38:$G$68</c:f>
              <c:numCache>
                <c:formatCode>0.0000</c:formatCode>
                <c:ptCount val="31"/>
                <c:pt idx="0">
                  <c:v>0</c:v>
                </c:pt>
                <c:pt idx="1">
                  <c:v>-5.0494252571967853E-3</c:v>
                </c:pt>
                <c:pt idx="2">
                  <c:v>-5.9511083388206357E-3</c:v>
                </c:pt>
                <c:pt idx="3">
                  <c:v>-7.413838671267858E-3</c:v>
                </c:pt>
                <c:pt idx="4">
                  <c:v>-8.2754469492754522E-3</c:v>
                </c:pt>
                <c:pt idx="5">
                  <c:v>-8.8364942000810267E-3</c:v>
                </c:pt>
                <c:pt idx="6">
                  <c:v>-1.0920383988749312E-2</c:v>
                </c:pt>
                <c:pt idx="7">
                  <c:v>-1.0399411541595589E-2</c:v>
                </c:pt>
                <c:pt idx="8">
                  <c:v>-8.3155217529095066E-3</c:v>
                </c:pt>
                <c:pt idx="9">
                  <c:v>-9.1370552272830446E-3</c:v>
                </c:pt>
                <c:pt idx="10">
                  <c:v>-1.0259149728894194E-2</c:v>
                </c:pt>
                <c:pt idx="11">
                  <c:v>-1.0960458792383367E-2</c:v>
                </c:pt>
                <c:pt idx="12">
                  <c:v>-1.0219074925260141E-2</c:v>
                </c:pt>
                <c:pt idx="13">
                  <c:v>-1.0780122176065715E-2</c:v>
                </c:pt>
                <c:pt idx="14">
                  <c:v>-1.2423189124830588E-2</c:v>
                </c:pt>
                <c:pt idx="15">
                  <c:v>-1.2102590695793747E-2</c:v>
                </c:pt>
                <c:pt idx="16">
                  <c:v>-1.1281057221420209E-2</c:v>
                </c:pt>
                <c:pt idx="17">
                  <c:v>-1.3585358430057997E-2</c:v>
                </c:pt>
                <c:pt idx="18">
                  <c:v>-1.3765695046375648E-2</c:v>
                </c:pt>
                <c:pt idx="19">
                  <c:v>-1.3685545439125337E-2</c:v>
                </c:pt>
                <c:pt idx="20">
                  <c:v>-1.3304834804655209E-2</c:v>
                </c:pt>
                <c:pt idx="21">
                  <c:v>-1.7532726587460658E-2</c:v>
                </c:pt>
                <c:pt idx="22">
                  <c:v>-1.4847714744352744E-2</c:v>
                </c:pt>
                <c:pt idx="23">
                  <c:v>-2.0558374261404645E-2</c:v>
                </c:pt>
                <c:pt idx="24">
                  <c:v>-1.7612876194710973E-2</c:v>
                </c:pt>
                <c:pt idx="25">
                  <c:v>-1.7733100605595336E-2</c:v>
                </c:pt>
                <c:pt idx="26">
                  <c:v>-1.8354260061834198E-2</c:v>
                </c:pt>
                <c:pt idx="27">
                  <c:v>-1.7833287614662678E-2</c:v>
                </c:pt>
                <c:pt idx="28">
                  <c:v>-2.0818860484990407E-2</c:v>
                </c:pt>
                <c:pt idx="29">
                  <c:v>-2.0057439216050153E-2</c:v>
                </c:pt>
                <c:pt idx="30">
                  <c:v>-2.0197701028751545E-2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7F-474C-8D5E-CF5A43FD4667}"/>
            </c:ext>
          </c:extLst>
        </c:ser>
        <c:ser>
          <c:idx val="1"/>
          <c:order val="1"/>
          <c:tx>
            <c:v>c</c:v>
          </c:tx>
          <c:spPr>
            <a:ln>
              <a:solidFill>
                <a:schemeClr val="accent3"/>
              </a:solidFill>
            </a:ln>
          </c:spPr>
          <c:marker>
            <c:symbol val="circle"/>
            <c:size val="7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'Antarctic 1'!$M$38:$M$68</c:f>
                <c:numCache>
                  <c:formatCode>General</c:formatCode>
                  <c:ptCount val="31"/>
                  <c:pt idx="0">
                    <c:v>2.0824996002187387E-3</c:v>
                  </c:pt>
                  <c:pt idx="1">
                    <c:v>2.1997706137864494E-3</c:v>
                  </c:pt>
                  <c:pt idx="2">
                    <c:v>2.1997726784244421E-3</c:v>
                  </c:pt>
                  <c:pt idx="3">
                    <c:v>2.1058572807141195E-3</c:v>
                  </c:pt>
                  <c:pt idx="4">
                    <c:v>2.0882447657499703E-3</c:v>
                  </c:pt>
                  <c:pt idx="5">
                    <c:v>2.1644445231752182E-3</c:v>
                  </c:pt>
                  <c:pt idx="6">
                    <c:v>2.1409766865822469E-3</c:v>
                  </c:pt>
                  <c:pt idx="7">
                    <c:v>2.2464219278933752E-3</c:v>
                  </c:pt>
                  <c:pt idx="8">
                    <c:v>2.0938146252658324E-3</c:v>
                  </c:pt>
                  <c:pt idx="9">
                    <c:v>2.1290282622343465E-3</c:v>
                  </c:pt>
                  <c:pt idx="10">
                    <c:v>2.1290019151046706E-3</c:v>
                  </c:pt>
                  <c:pt idx="11">
                    <c:v>2.1171873148927295E-3</c:v>
                  </c:pt>
                  <c:pt idx="12">
                    <c:v>2.1405728876797421E-3</c:v>
                  </c:pt>
                  <c:pt idx="13">
                    <c:v>2.1405383659247402E-3</c:v>
                  </c:pt>
                  <c:pt idx="14">
                    <c:v>2.0642429951790542E-3</c:v>
                  </c:pt>
                  <c:pt idx="15">
                    <c:v>2.2166870205058212E-3</c:v>
                  </c:pt>
                  <c:pt idx="16">
                    <c:v>2.1754905481972311E-3</c:v>
                  </c:pt>
                  <c:pt idx="17">
                    <c:v>2.1872346768524956E-3</c:v>
                  </c:pt>
                  <c:pt idx="18">
                    <c:v>2.2164663158981677E-3</c:v>
                  </c:pt>
                  <c:pt idx="19">
                    <c:v>2.1402090216084296E-3</c:v>
                  </c:pt>
                  <c:pt idx="20">
                    <c:v>2.1635738017597651E-3</c:v>
                  </c:pt>
                  <c:pt idx="21">
                    <c:v>2.2574123159490697E-3</c:v>
                  </c:pt>
                  <c:pt idx="22">
                    <c:v>2.2573133140326202E-3</c:v>
                  </c:pt>
                  <c:pt idx="23">
                    <c:v>2.3276931042766052E-3</c:v>
                  </c:pt>
                  <c:pt idx="24">
                    <c:v>2.1341255707759878E-3</c:v>
                  </c:pt>
                  <c:pt idx="25">
                    <c:v>2.2688810476672559E-3</c:v>
                  </c:pt>
                  <c:pt idx="26">
                    <c:v>2.1339700537168337E-3</c:v>
                  </c:pt>
                  <c:pt idx="27">
                    <c:v>2.122200029663901E-3</c:v>
                  </c:pt>
                  <c:pt idx="28">
                    <c:v>2.1221943067037427E-3</c:v>
                  </c:pt>
                  <c:pt idx="29">
                    <c:v>2.1221113272499085E-3</c:v>
                  </c:pt>
                  <c:pt idx="30">
                    <c:v>2.1689205757112434E-3</c:v>
                  </c:pt>
                </c:numCache>
              </c:numRef>
            </c:plus>
            <c:minus>
              <c:numRef>
                <c:f>'Antarctic 1'!$M$38:$M$68</c:f>
                <c:numCache>
                  <c:formatCode>General</c:formatCode>
                  <c:ptCount val="31"/>
                  <c:pt idx="0">
                    <c:v>2.0824996002187387E-3</c:v>
                  </c:pt>
                  <c:pt idx="1">
                    <c:v>2.1997706137864494E-3</c:v>
                  </c:pt>
                  <c:pt idx="2">
                    <c:v>2.1997726784244421E-3</c:v>
                  </c:pt>
                  <c:pt idx="3">
                    <c:v>2.1058572807141195E-3</c:v>
                  </c:pt>
                  <c:pt idx="4">
                    <c:v>2.0882447657499703E-3</c:v>
                  </c:pt>
                  <c:pt idx="5">
                    <c:v>2.1644445231752182E-3</c:v>
                  </c:pt>
                  <c:pt idx="6">
                    <c:v>2.1409766865822469E-3</c:v>
                  </c:pt>
                  <c:pt idx="7">
                    <c:v>2.2464219278933752E-3</c:v>
                  </c:pt>
                  <c:pt idx="8">
                    <c:v>2.0938146252658324E-3</c:v>
                  </c:pt>
                  <c:pt idx="9">
                    <c:v>2.1290282622343465E-3</c:v>
                  </c:pt>
                  <c:pt idx="10">
                    <c:v>2.1290019151046706E-3</c:v>
                  </c:pt>
                  <c:pt idx="11">
                    <c:v>2.1171873148927295E-3</c:v>
                  </c:pt>
                  <c:pt idx="12">
                    <c:v>2.1405728876797421E-3</c:v>
                  </c:pt>
                  <c:pt idx="13">
                    <c:v>2.1405383659247402E-3</c:v>
                  </c:pt>
                  <c:pt idx="14">
                    <c:v>2.0642429951790542E-3</c:v>
                  </c:pt>
                  <c:pt idx="15">
                    <c:v>2.2166870205058212E-3</c:v>
                  </c:pt>
                  <c:pt idx="16">
                    <c:v>2.1754905481972311E-3</c:v>
                  </c:pt>
                  <c:pt idx="17">
                    <c:v>2.1872346768524956E-3</c:v>
                  </c:pt>
                  <c:pt idx="18">
                    <c:v>2.2164663158981677E-3</c:v>
                  </c:pt>
                  <c:pt idx="19">
                    <c:v>2.1402090216084296E-3</c:v>
                  </c:pt>
                  <c:pt idx="20">
                    <c:v>2.1635738017597651E-3</c:v>
                  </c:pt>
                  <c:pt idx="21">
                    <c:v>2.2574123159490697E-3</c:v>
                  </c:pt>
                  <c:pt idx="22">
                    <c:v>2.2573133140326202E-3</c:v>
                  </c:pt>
                  <c:pt idx="23">
                    <c:v>2.3276931042766052E-3</c:v>
                  </c:pt>
                  <c:pt idx="24">
                    <c:v>2.1341255707759878E-3</c:v>
                  </c:pt>
                  <c:pt idx="25">
                    <c:v>2.2688810476672559E-3</c:v>
                  </c:pt>
                  <c:pt idx="26">
                    <c:v>2.1339700537168337E-3</c:v>
                  </c:pt>
                  <c:pt idx="27">
                    <c:v>2.122200029663901E-3</c:v>
                  </c:pt>
                  <c:pt idx="28">
                    <c:v>2.1221943067037427E-3</c:v>
                  </c:pt>
                  <c:pt idx="29">
                    <c:v>2.1221113272499085E-3</c:v>
                  </c:pt>
                  <c:pt idx="30">
                    <c:v>2.1689205757112434E-3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'Antarctic 1'!$B$38:$B$68</c:f>
              <c:numCache>
                <c:formatCode>General</c:formatCode>
                <c:ptCount val="31"/>
                <c:pt idx="0">
                  <c:v>-9</c:v>
                </c:pt>
                <c:pt idx="1">
                  <c:v>-8</c:v>
                </c:pt>
                <c:pt idx="2">
                  <c:v>-7</c:v>
                </c:pt>
                <c:pt idx="3">
                  <c:v>-6</c:v>
                </c:pt>
                <c:pt idx="4">
                  <c:v>-5</c:v>
                </c:pt>
                <c:pt idx="5">
                  <c:v>-4</c:v>
                </c:pt>
                <c:pt idx="6">
                  <c:v>-3</c:v>
                </c:pt>
                <c:pt idx="7">
                  <c:v>-2</c:v>
                </c:pt>
                <c:pt idx="8">
                  <c:v>-1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</c:numCache>
            </c:numRef>
          </c:xVal>
          <c:yVal>
            <c:numRef>
              <c:f>'Antarctic 1'!$K$38:$K$68</c:f>
              <c:numCache>
                <c:formatCode>0.0000</c:formatCode>
                <c:ptCount val="31"/>
                <c:pt idx="0">
                  <c:v>0</c:v>
                </c:pt>
                <c:pt idx="1">
                  <c:v>2.4051403833643711E-3</c:v>
                </c:pt>
                <c:pt idx="2">
                  <c:v>2.3112812464399844E-3</c:v>
                </c:pt>
                <c:pt idx="3">
                  <c:v>5.085991981376394E-3</c:v>
                </c:pt>
                <c:pt idx="4">
                  <c:v>5.7958017042680733E-3</c:v>
                </c:pt>
                <c:pt idx="5">
                  <c:v>8.4003927535655047E-3</c:v>
                </c:pt>
                <c:pt idx="6">
                  <c:v>8.6350405958347896E-3</c:v>
                </c:pt>
                <c:pt idx="7">
                  <c:v>1.4741750691128421E-2</c:v>
                </c:pt>
                <c:pt idx="8">
                  <c:v>1.9933334201534328E-2</c:v>
                </c:pt>
                <c:pt idx="9">
                  <c:v>1.8830489342839516E-2</c:v>
                </c:pt>
                <c:pt idx="10">
                  <c:v>2.0068256710837087E-2</c:v>
                </c:pt>
                <c:pt idx="11">
                  <c:v>2.4063136225623793E-2</c:v>
                </c:pt>
                <c:pt idx="12">
                  <c:v>2.7500727115010525E-2</c:v>
                </c:pt>
                <c:pt idx="13">
                  <c:v>2.9113931030663964E-2</c:v>
                </c:pt>
                <c:pt idx="14">
                  <c:v>3.1876909373495244E-2</c:v>
                </c:pt>
                <c:pt idx="15">
                  <c:v>3.3161606309975847E-2</c:v>
                </c:pt>
                <c:pt idx="16">
                  <c:v>3.9907731775467872E-2</c:v>
                </c:pt>
                <c:pt idx="17">
                  <c:v>3.915685868017698E-2</c:v>
                </c:pt>
                <c:pt idx="18">
                  <c:v>4.312240721466961E-2</c:v>
                </c:pt>
                <c:pt idx="19">
                  <c:v>4.4506829484116738E-2</c:v>
                </c:pt>
                <c:pt idx="20">
                  <c:v>4.864836390033217E-2</c:v>
                </c:pt>
                <c:pt idx="21">
                  <c:v>4.7539652845553532E-2</c:v>
                </c:pt>
                <c:pt idx="22">
                  <c:v>5.1927567496164215E-2</c:v>
                </c:pt>
                <c:pt idx="23">
                  <c:v>5.0983109931003252E-2</c:v>
                </c:pt>
                <c:pt idx="24">
                  <c:v>5.481373595619312E-2</c:v>
                </c:pt>
                <c:pt idx="25">
                  <c:v>5.8920073196051491E-2</c:v>
                </c:pt>
                <c:pt idx="26">
                  <c:v>6.2105417654979983E-2</c:v>
                </c:pt>
                <c:pt idx="27">
                  <c:v>6.4223114431549891E-2</c:v>
                </c:pt>
                <c:pt idx="28">
                  <c:v>6.4492959450155402E-2</c:v>
                </c:pt>
                <c:pt idx="29">
                  <c:v>6.8405712220143702E-2</c:v>
                </c:pt>
                <c:pt idx="30">
                  <c:v>7.2476852283665835E-2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7F-474C-8D5E-CF5A43FD4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078896"/>
        <c:axId val="290079456"/>
      </c:scatterChart>
      <c:valAx>
        <c:axId val="290078896"/>
        <c:scaling>
          <c:orientation val="minMax"/>
          <c:max val="24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290079456"/>
        <c:crossesAt val="-0.2"/>
        <c:crossBetween val="midCat"/>
        <c:majorUnit val="2"/>
      </c:valAx>
      <c:valAx>
        <c:axId val="290079456"/>
        <c:scaling>
          <c:orientation val="minMax"/>
          <c:max val="8.0000000000000016E-2"/>
          <c:min val="-4.0000000000000008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0078896"/>
        <c:crossesAt val="-10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8596836847597803"/>
          <c:y val="0.12890984524643528"/>
          <c:w val="7.2545026508452029E-2"/>
          <c:h val="8.6658792758022435E-2"/>
        </c:manualLayout>
      </c:layout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FWHM Calcite 29</a:t>
            </a:r>
            <a:r>
              <a:rPr lang="en-GB" sz="1400" b="0" i="0" u="none" strike="noStrike" baseline="0">
                <a:effectLst/>
              </a:rPr>
              <a:t>° </a:t>
            </a:r>
            <a:r>
              <a:rPr lang="en-GB" baseline="0"/>
              <a:t>2</a:t>
            </a:r>
            <a:r>
              <a:rPr lang="el-GR" baseline="0"/>
              <a:t>θ</a:t>
            </a:r>
            <a:r>
              <a:rPr lang="en-GB" baseline="0"/>
              <a:t> peak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442038495188095E-2"/>
          <c:y val="0.19486111111111112"/>
          <c:w val="0.87122462817147861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31"/>
                <c:pt idx="0">
                  <c:v>1.8E-3</c:v>
                </c:pt>
                <c:pt idx="1">
                  <c:v>2.2000000000000001E-3</c:v>
                </c:pt>
                <c:pt idx="2">
                  <c:v>2.5000000000000001E-3</c:v>
                </c:pt>
                <c:pt idx="3">
                  <c:v>2.5999999999999999E-3</c:v>
                </c:pt>
                <c:pt idx="4">
                  <c:v>2.3E-3</c:v>
                </c:pt>
                <c:pt idx="5">
                  <c:v>2.2000000000000001E-3</c:v>
                </c:pt>
                <c:pt idx="6">
                  <c:v>1.9E-3</c:v>
                </c:pt>
                <c:pt idx="7">
                  <c:v>1.2999999999999999E-3</c:v>
                </c:pt>
                <c:pt idx="8">
                  <c:v>1.4E-3</c:v>
                </c:pt>
                <c:pt idx="9">
                  <c:v>1.2999999999999999E-3</c:v>
                </c:pt>
                <c:pt idx="10">
                  <c:v>1.2999999999999999E-3</c:v>
                </c:pt>
                <c:pt idx="11">
                  <c:v>1E-3</c:v>
                </c:pt>
                <c:pt idx="12">
                  <c:v>1.2999999999999999E-3</c:v>
                </c:pt>
                <c:pt idx="13">
                  <c:v>1.1999999999999999E-3</c:v>
                </c:pt>
                <c:pt idx="14">
                  <c:v>1.1999999999999999E-3</c:v>
                </c:pt>
                <c:pt idx="15">
                  <c:v>1.1999999999999999E-3</c:v>
                </c:pt>
                <c:pt idx="16">
                  <c:v>1.1999999999999999E-3</c:v>
                </c:pt>
                <c:pt idx="17">
                  <c:v>1.2999999999999999E-3</c:v>
                </c:pt>
                <c:pt idx="18">
                  <c:v>1.1999999999999999E-3</c:v>
                </c:pt>
                <c:pt idx="19">
                  <c:v>1E-3</c:v>
                </c:pt>
                <c:pt idx="20">
                  <c:v>1E-3</c:v>
                </c:pt>
                <c:pt idx="21">
                  <c:v>1.1000000000000001E-3</c:v>
                </c:pt>
                <c:pt idx="22">
                  <c:v>1.2999999999999999E-3</c:v>
                </c:pt>
                <c:pt idx="23">
                  <c:v>1.1999999999999999E-3</c:v>
                </c:pt>
                <c:pt idx="24">
                  <c:v>1.1999999999999999E-3</c:v>
                </c:pt>
                <c:pt idx="25">
                  <c:v>1.1000000000000001E-3</c:v>
                </c:pt>
                <c:pt idx="26">
                  <c:v>1.2999999999999999E-3</c:v>
                </c:pt>
                <c:pt idx="27">
                  <c:v>1.1999999999999999E-3</c:v>
                </c:pt>
                <c:pt idx="28">
                  <c:v>1.4E-3</c:v>
                </c:pt>
                <c:pt idx="29">
                  <c:v>1.1000000000000001E-3</c:v>
                </c:pt>
                <c:pt idx="30">
                  <c:v>1.1000000000000001E-3</c:v>
                </c:pt>
              </c:numLit>
            </c:plus>
            <c:minus>
              <c:numLit>
                <c:formatCode>General</c:formatCode>
                <c:ptCount val="31"/>
                <c:pt idx="0">
                  <c:v>1.8E-3</c:v>
                </c:pt>
                <c:pt idx="1">
                  <c:v>2.2000000000000001E-3</c:v>
                </c:pt>
                <c:pt idx="2">
                  <c:v>2.5000000000000001E-3</c:v>
                </c:pt>
                <c:pt idx="3">
                  <c:v>2.5999999999999999E-3</c:v>
                </c:pt>
                <c:pt idx="4">
                  <c:v>2.3E-3</c:v>
                </c:pt>
                <c:pt idx="5">
                  <c:v>2.2000000000000001E-3</c:v>
                </c:pt>
                <c:pt idx="6">
                  <c:v>1.9E-3</c:v>
                </c:pt>
                <c:pt idx="7">
                  <c:v>1.2999999999999999E-3</c:v>
                </c:pt>
                <c:pt idx="8">
                  <c:v>1.4E-3</c:v>
                </c:pt>
                <c:pt idx="9">
                  <c:v>1.2999999999999999E-3</c:v>
                </c:pt>
                <c:pt idx="10">
                  <c:v>1.2999999999999999E-3</c:v>
                </c:pt>
                <c:pt idx="11">
                  <c:v>1E-3</c:v>
                </c:pt>
                <c:pt idx="12">
                  <c:v>1.2999999999999999E-3</c:v>
                </c:pt>
                <c:pt idx="13">
                  <c:v>1.1999999999999999E-3</c:v>
                </c:pt>
                <c:pt idx="14">
                  <c:v>1.1999999999999999E-3</c:v>
                </c:pt>
                <c:pt idx="15">
                  <c:v>1.1999999999999999E-3</c:v>
                </c:pt>
                <c:pt idx="16">
                  <c:v>1.1999999999999999E-3</c:v>
                </c:pt>
                <c:pt idx="17">
                  <c:v>1.2999999999999999E-3</c:v>
                </c:pt>
                <c:pt idx="18">
                  <c:v>1.1999999999999999E-3</c:v>
                </c:pt>
                <c:pt idx="19">
                  <c:v>1E-3</c:v>
                </c:pt>
                <c:pt idx="20">
                  <c:v>1E-3</c:v>
                </c:pt>
                <c:pt idx="21">
                  <c:v>1.1000000000000001E-3</c:v>
                </c:pt>
                <c:pt idx="22">
                  <c:v>1.2999999999999999E-3</c:v>
                </c:pt>
                <c:pt idx="23">
                  <c:v>1.1999999999999999E-3</c:v>
                </c:pt>
                <c:pt idx="24">
                  <c:v>1.1999999999999999E-3</c:v>
                </c:pt>
                <c:pt idx="25">
                  <c:v>1.1000000000000001E-3</c:v>
                </c:pt>
                <c:pt idx="26">
                  <c:v>1.2999999999999999E-3</c:v>
                </c:pt>
                <c:pt idx="27">
                  <c:v>1.1999999999999999E-3</c:v>
                </c:pt>
                <c:pt idx="28">
                  <c:v>1.4E-3</c:v>
                </c:pt>
                <c:pt idx="29">
                  <c:v>1.1000000000000001E-3</c:v>
                </c:pt>
                <c:pt idx="30">
                  <c:v>1.1000000000000001E-3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31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pt idx="25">
                <c:v>26</c:v>
              </c:pt>
              <c:pt idx="26">
                <c:v>27</c:v>
              </c:pt>
              <c:pt idx="27">
                <c:v>28</c:v>
              </c:pt>
              <c:pt idx="28">
                <c:v>29</c:v>
              </c:pt>
              <c:pt idx="29">
                <c:v>30</c:v>
              </c:pt>
              <c:pt idx="30">
                <c:v>31</c:v>
              </c:pt>
            </c:numLit>
          </c:xVal>
          <c:yVal>
            <c:numLit>
              <c:formatCode>General</c:formatCode>
              <c:ptCount val="31"/>
              <c:pt idx="0">
                <c:v>0.1249</c:v>
              </c:pt>
              <c:pt idx="1">
                <c:v>0.12690000000000001</c:v>
              </c:pt>
              <c:pt idx="2">
                <c:v>0.1285</c:v>
              </c:pt>
              <c:pt idx="3">
                <c:v>0.1308</c:v>
              </c:pt>
              <c:pt idx="4">
                <c:v>0.12330000000000001</c:v>
              </c:pt>
              <c:pt idx="5">
                <c:v>0.1115</c:v>
              </c:pt>
              <c:pt idx="6">
                <c:v>0.1007</c:v>
              </c:pt>
              <c:pt idx="7">
                <c:v>0.1002</c:v>
              </c:pt>
              <c:pt idx="8">
                <c:v>9.7299999999999998E-2</c:v>
              </c:pt>
              <c:pt idx="9">
                <c:v>9.7699999999999995E-2</c:v>
              </c:pt>
              <c:pt idx="10">
                <c:v>9.4899999999999998E-2</c:v>
              </c:pt>
              <c:pt idx="11">
                <c:v>9.5200000000000007E-2</c:v>
              </c:pt>
              <c:pt idx="12">
                <c:v>9.4799999999999995E-2</c:v>
              </c:pt>
              <c:pt idx="13">
                <c:v>9.4299999999999995E-2</c:v>
              </c:pt>
              <c:pt idx="14">
                <c:v>9.4E-2</c:v>
              </c:pt>
              <c:pt idx="15">
                <c:v>9.3299999999999994E-2</c:v>
              </c:pt>
              <c:pt idx="16">
                <c:v>9.3299999999999994E-2</c:v>
              </c:pt>
              <c:pt idx="17">
                <c:v>9.2600000000000002E-2</c:v>
              </c:pt>
              <c:pt idx="18">
                <c:v>9.3100000000000002E-2</c:v>
              </c:pt>
              <c:pt idx="19">
                <c:v>9.2700000000000005E-2</c:v>
              </c:pt>
              <c:pt idx="20">
                <c:v>9.3700000000000006E-2</c:v>
              </c:pt>
              <c:pt idx="21">
                <c:v>9.2600000000000002E-2</c:v>
              </c:pt>
              <c:pt idx="22">
                <c:v>9.3299999999999994E-2</c:v>
              </c:pt>
              <c:pt idx="23">
                <c:v>9.2700000000000005E-2</c:v>
              </c:pt>
              <c:pt idx="24">
                <c:v>9.2600000000000002E-2</c:v>
              </c:pt>
              <c:pt idx="25">
                <c:v>9.2399999999999996E-2</c:v>
              </c:pt>
              <c:pt idx="26">
                <c:v>9.3700000000000006E-2</c:v>
              </c:pt>
              <c:pt idx="27">
                <c:v>9.2899999999999996E-2</c:v>
              </c:pt>
              <c:pt idx="28">
                <c:v>9.4E-2</c:v>
              </c:pt>
              <c:pt idx="29">
                <c:v>9.3600000000000003E-2</c:v>
              </c:pt>
              <c:pt idx="30">
                <c:v>9.2499999999999999E-2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83ED-4B33-B0FB-366EEDE44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082256"/>
        <c:axId val="290082816"/>
      </c:scatterChart>
      <c:valAx>
        <c:axId val="290082256"/>
        <c:scaling>
          <c:orientation val="minMax"/>
          <c:max val="35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082816"/>
        <c:crosses val="autoZero"/>
        <c:crossBetween val="midCat"/>
      </c:valAx>
      <c:valAx>
        <c:axId val="290082816"/>
        <c:scaling>
          <c:orientation val="minMax"/>
          <c:min val="8.0000000000000016E-2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082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aseline="0"/>
              <a:t>Ikaite Unit Cell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125240594925635"/>
          <c:y val="0.10737277631962672"/>
          <c:w val="0.83410870516185476"/>
          <c:h val="0.7766473461650627"/>
        </c:manualLayout>
      </c:layout>
      <c:scatterChart>
        <c:scatterStyle val="lineMarker"/>
        <c:varyColors val="0"/>
        <c:ser>
          <c:idx val="0"/>
          <c:order val="0"/>
          <c:tx>
            <c:v>a</c:v>
          </c:tx>
          <c:marker>
            <c:symbol val="circle"/>
            <c:size val="7"/>
          </c:marker>
          <c:errBars>
            <c:errDir val="y"/>
            <c:errBarType val="both"/>
            <c:errValType val="cust"/>
            <c:noEndCap val="0"/>
            <c:plus>
              <c:numRef>
                <c:f>'Antarctic 1'!$V$4:$V$16</c:f>
                <c:numCache>
                  <c:formatCode>General</c:formatCode>
                  <c:ptCount val="13"/>
                  <c:pt idx="0">
                    <c:v>3.9471338137343015E-3</c:v>
                  </c:pt>
                  <c:pt idx="1">
                    <c:v>4.0830682079946706E-3</c:v>
                  </c:pt>
                  <c:pt idx="2">
                    <c:v>4.2188848171861946E-3</c:v>
                  </c:pt>
                  <c:pt idx="3">
                    <c:v>4.6041063866099881E-3</c:v>
                  </c:pt>
                  <c:pt idx="4">
                    <c:v>5.3970622066977312E-3</c:v>
                  </c:pt>
                  <c:pt idx="5">
                    <c:v>6.4841888948516226E-3</c:v>
                  </c:pt>
                  <c:pt idx="6">
                    <c:v>7.3682252427915247E-3</c:v>
                  </c:pt>
                  <c:pt idx="7">
                    <c:v>8.4102525739396632E-3</c:v>
                  </c:pt>
                  <c:pt idx="8">
                    <c:v>1.0211123188418117E-2</c:v>
                  </c:pt>
                  <c:pt idx="9">
                    <c:v>1.4586395777538763E-2</c:v>
                  </c:pt>
                  <c:pt idx="10">
                    <c:v>1.7870239173377354E-2</c:v>
                  </c:pt>
                  <c:pt idx="11">
                    <c:v>2.0771962270501262E-2</c:v>
                  </c:pt>
                  <c:pt idx="12">
                    <c:v>2.6399286834029839E-2</c:v>
                  </c:pt>
                </c:numCache>
              </c:numRef>
            </c:plus>
            <c:minus>
              <c:numRef>
                <c:f>'Antarctic 1'!$V$4:$V$16</c:f>
                <c:numCache>
                  <c:formatCode>General</c:formatCode>
                  <c:ptCount val="13"/>
                  <c:pt idx="0">
                    <c:v>3.9471338137343015E-3</c:v>
                  </c:pt>
                  <c:pt idx="1">
                    <c:v>4.0830682079946706E-3</c:v>
                  </c:pt>
                  <c:pt idx="2">
                    <c:v>4.2188848171861946E-3</c:v>
                  </c:pt>
                  <c:pt idx="3">
                    <c:v>4.6041063866099881E-3</c:v>
                  </c:pt>
                  <c:pt idx="4">
                    <c:v>5.3970622066977312E-3</c:v>
                  </c:pt>
                  <c:pt idx="5">
                    <c:v>6.4841888948516226E-3</c:v>
                  </c:pt>
                  <c:pt idx="6">
                    <c:v>7.3682252427915247E-3</c:v>
                  </c:pt>
                  <c:pt idx="7">
                    <c:v>8.4102525739396632E-3</c:v>
                  </c:pt>
                  <c:pt idx="8">
                    <c:v>1.0211123188418117E-2</c:v>
                  </c:pt>
                  <c:pt idx="9">
                    <c:v>1.4586395777538763E-2</c:v>
                  </c:pt>
                  <c:pt idx="10">
                    <c:v>1.7870239173377354E-2</c:v>
                  </c:pt>
                  <c:pt idx="11">
                    <c:v>2.0771962270501262E-2</c:v>
                  </c:pt>
                  <c:pt idx="12">
                    <c:v>2.6399286834029839E-2</c:v>
                  </c:pt>
                </c:numCache>
              </c:numRef>
            </c:minus>
            <c:spPr>
              <a:ln>
                <a:solidFill>
                  <a:schemeClr val="accent1"/>
                </a:solidFill>
              </a:ln>
            </c:spPr>
          </c:errBars>
          <c:xVal>
            <c:numRef>
              <c:f>'Antarctic 1'!$B$4:$B$16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'Antarctic 1'!$T$4:$T$16</c:f>
              <c:numCache>
                <c:formatCode>0.0000</c:formatCode>
                <c:ptCount val="13"/>
                <c:pt idx="0">
                  <c:v>0</c:v>
                </c:pt>
                <c:pt idx="1">
                  <c:v>4.2533769544552281E-3</c:v>
                </c:pt>
                <c:pt idx="2">
                  <c:v>1.10247530659573E-2</c:v>
                </c:pt>
                <c:pt idx="3">
                  <c:v>1.9179894479967357E-2</c:v>
                </c:pt>
                <c:pt idx="4">
                  <c:v>3.5036483766175963E-2</c:v>
                </c:pt>
                <c:pt idx="5">
                  <c:v>5.5963098382088433E-2</c:v>
                </c:pt>
                <c:pt idx="6">
                  <c:v>5.8288277783849769E-2</c:v>
                </c:pt>
                <c:pt idx="7">
                  <c:v>6.8519067151652041E-2</c:v>
                </c:pt>
                <c:pt idx="8">
                  <c:v>8.1517387124450127E-2</c:v>
                </c:pt>
                <c:pt idx="9">
                  <c:v>7.6742262596922739E-2</c:v>
                </c:pt>
                <c:pt idx="10">
                  <c:v>9.3052545424942845E-2</c:v>
                </c:pt>
                <c:pt idx="11">
                  <c:v>8.9275546689392735E-2</c:v>
                </c:pt>
                <c:pt idx="12">
                  <c:v>0.10743463070026907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BC-47FD-AEEF-4F9BDC34FB25}"/>
            </c:ext>
          </c:extLst>
        </c:ser>
        <c:ser>
          <c:idx val="1"/>
          <c:order val="1"/>
          <c:tx>
            <c:v>b</c:v>
          </c:tx>
          <c:marker>
            <c:symbol val="circle"/>
            <c:size val="7"/>
          </c:marker>
          <c:errBars>
            <c:errDir val="x"/>
            <c:errBarType val="both"/>
            <c:errValType val="cust"/>
            <c:noEndCap val="0"/>
            <c:plus>
              <c:numRef>
                <c:f>'Antarctic 1'!$Z$4:$Z$16</c:f>
                <c:numCache>
                  <c:formatCode>General</c:formatCode>
                  <c:ptCount val="13"/>
                  <c:pt idx="0">
                    <c:v>3.7876383029071753E-3</c:v>
                  </c:pt>
                  <c:pt idx="1">
                    <c:v>3.8840120955111039E-3</c:v>
                  </c:pt>
                  <c:pt idx="2">
                    <c:v>4.0159961696534727E-3</c:v>
                  </c:pt>
                  <c:pt idx="3">
                    <c:v>4.4367914134499234E-3</c:v>
                  </c:pt>
                  <c:pt idx="4">
                    <c:v>5.21794791333782E-3</c:v>
                  </c:pt>
                  <c:pt idx="5">
                    <c:v>6.419113282443629E-3</c:v>
                  </c:pt>
                  <c:pt idx="6">
                    <c:v>7.4528914153389409E-3</c:v>
                  </c:pt>
                  <c:pt idx="7">
                    <c:v>8.8702456144568176E-3</c:v>
                  </c:pt>
                  <c:pt idx="8">
                    <c:v>1.1117474446334749E-2</c:v>
                  </c:pt>
                  <c:pt idx="9">
                    <c:v>1.7259337409709988E-2</c:v>
                  </c:pt>
                  <c:pt idx="10">
                    <c:v>2.033027810426645E-2</c:v>
                  </c:pt>
                  <c:pt idx="11">
                    <c:v>2.221461310650159E-2</c:v>
                  </c:pt>
                  <c:pt idx="12">
                    <c:v>2.8247291035528144E-2</c:v>
                  </c:pt>
                </c:numCache>
              </c:numRef>
            </c:plus>
            <c:minus>
              <c:numRef>
                <c:f>'Antarctic 1'!$Z$4:$Z$16</c:f>
                <c:numCache>
                  <c:formatCode>General</c:formatCode>
                  <c:ptCount val="13"/>
                  <c:pt idx="0">
                    <c:v>3.7876383029071753E-3</c:v>
                  </c:pt>
                  <c:pt idx="1">
                    <c:v>3.8840120955111039E-3</c:v>
                  </c:pt>
                  <c:pt idx="2">
                    <c:v>4.0159961696534727E-3</c:v>
                  </c:pt>
                  <c:pt idx="3">
                    <c:v>4.4367914134499234E-3</c:v>
                  </c:pt>
                  <c:pt idx="4">
                    <c:v>5.21794791333782E-3</c:v>
                  </c:pt>
                  <c:pt idx="5">
                    <c:v>6.419113282443629E-3</c:v>
                  </c:pt>
                  <c:pt idx="6">
                    <c:v>7.4528914153389409E-3</c:v>
                  </c:pt>
                  <c:pt idx="7">
                    <c:v>8.8702456144568176E-3</c:v>
                  </c:pt>
                  <c:pt idx="8">
                    <c:v>1.1117474446334749E-2</c:v>
                  </c:pt>
                  <c:pt idx="9">
                    <c:v>1.7259337409709988E-2</c:v>
                  </c:pt>
                  <c:pt idx="10">
                    <c:v>2.033027810426645E-2</c:v>
                  </c:pt>
                  <c:pt idx="11">
                    <c:v>2.221461310650159E-2</c:v>
                  </c:pt>
                  <c:pt idx="12">
                    <c:v>2.8247291035528144E-2</c:v>
                  </c:pt>
                </c:numCache>
              </c:numRef>
            </c:minus>
          </c:errBars>
          <c:errBars>
            <c:errDir val="y"/>
            <c:errBarType val="both"/>
            <c:errValType val="cust"/>
            <c:noEndCap val="0"/>
            <c:plus>
              <c:numRef>
                <c:f>'Antarctic 1'!$Z$4:$Z$16</c:f>
                <c:numCache>
                  <c:formatCode>General</c:formatCode>
                  <c:ptCount val="13"/>
                  <c:pt idx="0">
                    <c:v>3.7876383029071753E-3</c:v>
                  </c:pt>
                  <c:pt idx="1">
                    <c:v>3.8840120955111039E-3</c:v>
                  </c:pt>
                  <c:pt idx="2">
                    <c:v>4.0159961696534727E-3</c:v>
                  </c:pt>
                  <c:pt idx="3">
                    <c:v>4.4367914134499234E-3</c:v>
                  </c:pt>
                  <c:pt idx="4">
                    <c:v>5.21794791333782E-3</c:v>
                  </c:pt>
                  <c:pt idx="5">
                    <c:v>6.419113282443629E-3</c:v>
                  </c:pt>
                  <c:pt idx="6">
                    <c:v>7.4528914153389409E-3</c:v>
                  </c:pt>
                  <c:pt idx="7">
                    <c:v>8.8702456144568176E-3</c:v>
                  </c:pt>
                  <c:pt idx="8">
                    <c:v>1.1117474446334749E-2</c:v>
                  </c:pt>
                  <c:pt idx="9">
                    <c:v>1.7259337409709988E-2</c:v>
                  </c:pt>
                  <c:pt idx="10">
                    <c:v>2.033027810426645E-2</c:v>
                  </c:pt>
                  <c:pt idx="11">
                    <c:v>2.221461310650159E-2</c:v>
                  </c:pt>
                  <c:pt idx="12">
                    <c:v>2.8247291035528144E-2</c:v>
                  </c:pt>
                </c:numCache>
              </c:numRef>
            </c:plus>
            <c:minus>
              <c:numRef>
                <c:f>'Antarctic 1'!$Z$4:$Z$16</c:f>
                <c:numCache>
                  <c:formatCode>General</c:formatCode>
                  <c:ptCount val="13"/>
                  <c:pt idx="0">
                    <c:v>3.7876383029071753E-3</c:v>
                  </c:pt>
                  <c:pt idx="1">
                    <c:v>3.8840120955111039E-3</c:v>
                  </c:pt>
                  <c:pt idx="2">
                    <c:v>4.0159961696534727E-3</c:v>
                  </c:pt>
                  <c:pt idx="3">
                    <c:v>4.4367914134499234E-3</c:v>
                  </c:pt>
                  <c:pt idx="4">
                    <c:v>5.21794791333782E-3</c:v>
                  </c:pt>
                  <c:pt idx="5">
                    <c:v>6.419113282443629E-3</c:v>
                  </c:pt>
                  <c:pt idx="6">
                    <c:v>7.4528914153389409E-3</c:v>
                  </c:pt>
                  <c:pt idx="7">
                    <c:v>8.8702456144568176E-3</c:v>
                  </c:pt>
                  <c:pt idx="8">
                    <c:v>1.1117474446334749E-2</c:v>
                  </c:pt>
                  <c:pt idx="9">
                    <c:v>1.7259337409709988E-2</c:v>
                  </c:pt>
                  <c:pt idx="10">
                    <c:v>2.033027810426645E-2</c:v>
                  </c:pt>
                  <c:pt idx="11">
                    <c:v>2.221461310650159E-2</c:v>
                  </c:pt>
                  <c:pt idx="12">
                    <c:v>2.8247291035528144E-2</c:v>
                  </c:pt>
                </c:numCache>
              </c:numRef>
            </c:minus>
            <c:spPr>
              <a:ln>
                <a:solidFill>
                  <a:schemeClr val="accent2"/>
                </a:solidFill>
              </a:ln>
            </c:spPr>
          </c:errBars>
          <c:xVal>
            <c:numRef>
              <c:f>'Antarctic 1'!$B$4:$B$16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'Antarctic 1'!$X$4:$X$16</c:f>
              <c:numCache>
                <c:formatCode>0.0000</c:formatCode>
                <c:ptCount val="13"/>
                <c:pt idx="0">
                  <c:v>0</c:v>
                </c:pt>
                <c:pt idx="1">
                  <c:v>-4.6293357035488321E-3</c:v>
                </c:pt>
                <c:pt idx="2">
                  <c:v>2.5611649476856547E-3</c:v>
                </c:pt>
                <c:pt idx="3">
                  <c:v>3.5231048341232128E-3</c:v>
                </c:pt>
                <c:pt idx="4">
                  <c:v>1.1038260197048799E-2</c:v>
                </c:pt>
                <c:pt idx="5">
                  <c:v>2.859366312480657E-2</c:v>
                </c:pt>
                <c:pt idx="6">
                  <c:v>2.8749978356344928E-2</c:v>
                </c:pt>
                <c:pt idx="7">
                  <c:v>4.1146978643016419E-2</c:v>
                </c:pt>
                <c:pt idx="8">
                  <c:v>4.4573889488502279E-2</c:v>
                </c:pt>
                <c:pt idx="9">
                  <c:v>4.3359440381846297E-2</c:v>
                </c:pt>
                <c:pt idx="10">
                  <c:v>7.2554315935684358E-2</c:v>
                </c:pt>
                <c:pt idx="11">
                  <c:v>8.202942381724275E-2</c:v>
                </c:pt>
                <c:pt idx="12">
                  <c:v>7.6883045424728111E-2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BC-47FD-AEEF-4F9BDC34FB25}"/>
            </c:ext>
          </c:extLst>
        </c:ser>
        <c:ser>
          <c:idx val="2"/>
          <c:order val="2"/>
          <c:tx>
            <c:v>c</c:v>
          </c:tx>
          <c:marker>
            <c:symbol val="circle"/>
            <c:size val="7"/>
          </c:marker>
          <c:errBars>
            <c:errDir val="x"/>
            <c:errBarType val="both"/>
            <c:errValType val="cust"/>
            <c:noEndCap val="0"/>
            <c:plus>
              <c:numRef>
                <c:f>'Antarctic 1'!$AD$4:$AD$16</c:f>
                <c:numCache>
                  <c:formatCode>General</c:formatCode>
                  <c:ptCount val="13"/>
                  <c:pt idx="0">
                    <c:v>4.482858364678626E-3</c:v>
                  </c:pt>
                  <c:pt idx="1">
                    <c:v>4.6005241699585775E-3</c:v>
                  </c:pt>
                  <c:pt idx="2">
                    <c:v>4.7360078586941882E-3</c:v>
                  </c:pt>
                  <c:pt idx="3">
                    <c:v>5.2063342707451372E-3</c:v>
                  </c:pt>
                  <c:pt idx="4">
                    <c:v>6.0658411750928601E-3</c:v>
                  </c:pt>
                  <c:pt idx="5">
                    <c:v>7.2780039078535917E-3</c:v>
                  </c:pt>
                  <c:pt idx="6">
                    <c:v>7.8385625415914491E-3</c:v>
                  </c:pt>
                  <c:pt idx="7">
                    <c:v>8.5453033238695308E-3</c:v>
                  </c:pt>
                  <c:pt idx="8">
                    <c:v>9.6664924344762506E-3</c:v>
                  </c:pt>
                  <c:pt idx="9">
                    <c:v>1.2525520521807392E-2</c:v>
                  </c:pt>
                  <c:pt idx="10">
                    <c:v>1.5224215952878425E-2</c:v>
                  </c:pt>
                  <c:pt idx="11">
                    <c:v>1.8508949778657396E-2</c:v>
                  </c:pt>
                  <c:pt idx="12">
                    <c:v>2.3252065148141179E-2</c:v>
                  </c:pt>
                </c:numCache>
              </c:numRef>
            </c:plus>
            <c:minus>
              <c:numRef>
                <c:f>'Antarctic 1'!$AD$4:$AD$16</c:f>
                <c:numCache>
                  <c:formatCode>General</c:formatCode>
                  <c:ptCount val="13"/>
                  <c:pt idx="0">
                    <c:v>4.482858364678626E-3</c:v>
                  </c:pt>
                  <c:pt idx="1">
                    <c:v>4.6005241699585775E-3</c:v>
                  </c:pt>
                  <c:pt idx="2">
                    <c:v>4.7360078586941882E-3</c:v>
                  </c:pt>
                  <c:pt idx="3">
                    <c:v>5.2063342707451372E-3</c:v>
                  </c:pt>
                  <c:pt idx="4">
                    <c:v>6.0658411750928601E-3</c:v>
                  </c:pt>
                  <c:pt idx="5">
                    <c:v>7.2780039078535917E-3</c:v>
                  </c:pt>
                  <c:pt idx="6">
                    <c:v>7.8385625415914491E-3</c:v>
                  </c:pt>
                  <c:pt idx="7">
                    <c:v>8.5453033238695308E-3</c:v>
                  </c:pt>
                  <c:pt idx="8">
                    <c:v>9.6664924344762506E-3</c:v>
                  </c:pt>
                  <c:pt idx="9">
                    <c:v>1.2525520521807392E-2</c:v>
                  </c:pt>
                  <c:pt idx="10">
                    <c:v>1.5224215952878425E-2</c:v>
                  </c:pt>
                  <c:pt idx="11">
                    <c:v>1.8508949778657396E-2</c:v>
                  </c:pt>
                  <c:pt idx="12">
                    <c:v>2.3252065148141179E-2</c:v>
                  </c:pt>
                </c:numCache>
              </c:numRef>
            </c:minus>
          </c:errBars>
          <c:errBars>
            <c:errDir val="y"/>
            <c:errBarType val="both"/>
            <c:errValType val="cust"/>
            <c:noEndCap val="0"/>
            <c:plus>
              <c:numRef>
                <c:f>'Antarctic 1'!$AD$4:$AD$16</c:f>
                <c:numCache>
                  <c:formatCode>General</c:formatCode>
                  <c:ptCount val="13"/>
                  <c:pt idx="0">
                    <c:v>4.482858364678626E-3</c:v>
                  </c:pt>
                  <c:pt idx="1">
                    <c:v>4.6005241699585775E-3</c:v>
                  </c:pt>
                  <c:pt idx="2">
                    <c:v>4.7360078586941882E-3</c:v>
                  </c:pt>
                  <c:pt idx="3">
                    <c:v>5.2063342707451372E-3</c:v>
                  </c:pt>
                  <c:pt idx="4">
                    <c:v>6.0658411750928601E-3</c:v>
                  </c:pt>
                  <c:pt idx="5">
                    <c:v>7.2780039078535917E-3</c:v>
                  </c:pt>
                  <c:pt idx="6">
                    <c:v>7.8385625415914491E-3</c:v>
                  </c:pt>
                  <c:pt idx="7">
                    <c:v>8.5453033238695308E-3</c:v>
                  </c:pt>
                  <c:pt idx="8">
                    <c:v>9.6664924344762506E-3</c:v>
                  </c:pt>
                  <c:pt idx="9">
                    <c:v>1.2525520521807392E-2</c:v>
                  </c:pt>
                  <c:pt idx="10">
                    <c:v>1.5224215952878425E-2</c:v>
                  </c:pt>
                  <c:pt idx="11">
                    <c:v>1.8508949778657396E-2</c:v>
                  </c:pt>
                  <c:pt idx="12">
                    <c:v>2.3252065148141179E-2</c:v>
                  </c:pt>
                </c:numCache>
              </c:numRef>
            </c:plus>
            <c:minus>
              <c:numRef>
                <c:f>'Antarctic 1'!$AD$4:$AD$16</c:f>
                <c:numCache>
                  <c:formatCode>General</c:formatCode>
                  <c:ptCount val="13"/>
                  <c:pt idx="0">
                    <c:v>4.482858364678626E-3</c:v>
                  </c:pt>
                  <c:pt idx="1">
                    <c:v>4.6005241699585775E-3</c:v>
                  </c:pt>
                  <c:pt idx="2">
                    <c:v>4.7360078586941882E-3</c:v>
                  </c:pt>
                  <c:pt idx="3">
                    <c:v>5.2063342707451372E-3</c:v>
                  </c:pt>
                  <c:pt idx="4">
                    <c:v>6.0658411750928601E-3</c:v>
                  </c:pt>
                  <c:pt idx="5">
                    <c:v>7.2780039078535917E-3</c:v>
                  </c:pt>
                  <c:pt idx="6">
                    <c:v>7.8385625415914491E-3</c:v>
                  </c:pt>
                  <c:pt idx="7">
                    <c:v>8.5453033238695308E-3</c:v>
                  </c:pt>
                  <c:pt idx="8">
                    <c:v>9.6664924344762506E-3</c:v>
                  </c:pt>
                  <c:pt idx="9">
                    <c:v>1.2525520521807392E-2</c:v>
                  </c:pt>
                  <c:pt idx="10">
                    <c:v>1.5224215952878425E-2</c:v>
                  </c:pt>
                  <c:pt idx="11">
                    <c:v>1.8508949778657396E-2</c:v>
                  </c:pt>
                  <c:pt idx="12">
                    <c:v>2.3252065148141179E-2</c:v>
                  </c:pt>
                </c:numCache>
              </c:numRef>
            </c:minus>
            <c:spPr>
              <a:ln>
                <a:solidFill>
                  <a:schemeClr val="accent3"/>
                </a:solidFill>
              </a:ln>
            </c:spPr>
          </c:errBars>
          <c:xVal>
            <c:numRef>
              <c:f>'Antarctic 1'!$B$4:$B$16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xVal>
          <c:yVal>
            <c:numRef>
              <c:f>'Antarctic 1'!$AB$4:$AB$16</c:f>
              <c:numCache>
                <c:formatCode>0.0000</c:formatCode>
                <c:ptCount val="13"/>
                <c:pt idx="0">
                  <c:v>0</c:v>
                </c:pt>
                <c:pt idx="1">
                  <c:v>1.4308921648942801E-3</c:v>
                </c:pt>
                <c:pt idx="2">
                  <c:v>9.0019418474591387E-3</c:v>
                </c:pt>
                <c:pt idx="3">
                  <c:v>1.9715520525058195E-2</c:v>
                </c:pt>
                <c:pt idx="4">
                  <c:v>3.0764181545074192E-2</c:v>
                </c:pt>
                <c:pt idx="5">
                  <c:v>4.4584064099620062E-2</c:v>
                </c:pt>
                <c:pt idx="6">
                  <c:v>5.3269036163713999E-2</c:v>
                </c:pt>
                <c:pt idx="7">
                  <c:v>4.4756133410587443E-2</c:v>
                </c:pt>
                <c:pt idx="8">
                  <c:v>5.8077920591282903E-2</c:v>
                </c:pt>
                <c:pt idx="9">
                  <c:v>6.6826286612049882E-2</c:v>
                </c:pt>
                <c:pt idx="10">
                  <c:v>5.5478768367720407E-2</c:v>
                </c:pt>
                <c:pt idx="11">
                  <c:v>6.0197090000046714E-2</c:v>
                </c:pt>
                <c:pt idx="12">
                  <c:v>5.8132258268438111E-2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BC-47FD-AEEF-4F9BDC34F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0086176"/>
        <c:axId val="290086736"/>
      </c:scatterChart>
      <c:valAx>
        <c:axId val="29008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Temp.</a:t>
                </a:r>
                <a:r>
                  <a:rPr lang="en-GB" baseline="0"/>
                  <a:t> </a:t>
                </a:r>
                <a:r>
                  <a:rPr lang="en-GB" sz="1000" b="1" i="0" u="none" strike="noStrike" baseline="0">
                    <a:effectLst/>
                  </a:rPr>
                  <a:t> °</a:t>
                </a:r>
                <a:r>
                  <a:rPr lang="en-GB" baseline="0"/>
                  <a:t>C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0086736"/>
        <c:crossesAt val="-0.2"/>
        <c:crossBetween val="midCat"/>
      </c:valAx>
      <c:valAx>
        <c:axId val="290086736"/>
        <c:scaling>
          <c:orientation val="minMax"/>
          <c:max val="0.11000000000000001"/>
          <c:min val="-2.0000000000000004E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change</a:t>
                </a:r>
                <a:endParaRPr lang="en-GB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290086176"/>
        <c:crosses val="autoZero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14373600174978124"/>
          <c:y val="0.11074365704286965"/>
          <c:w val="7.7441052982051048E-2"/>
          <c:h val="0.183582877013469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09" workbookViewId="0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4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Chart 1" title="Ikaite to Calcite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577215</xdr:colOff>
      <xdr:row>0</xdr:row>
      <xdr:rowOff>152400</xdr:rowOff>
    </xdr:from>
    <xdr:to>
      <xdr:col>17</xdr:col>
      <xdr:colOff>1104900</xdr:colOff>
      <xdr:row>20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396240</xdr:colOff>
      <xdr:row>21</xdr:row>
      <xdr:rowOff>43815</xdr:rowOff>
    </xdr:from>
    <xdr:to>
      <xdr:col>17</xdr:col>
      <xdr:colOff>1175385</xdr:colOff>
      <xdr:row>41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228600</xdr:colOff>
      <xdr:row>3</xdr:row>
      <xdr:rowOff>104775</xdr:rowOff>
    </xdr:from>
    <xdr:to>
      <xdr:col>28</xdr:col>
      <xdr:colOff>533400</xdr:colOff>
      <xdr:row>17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109537</xdr:colOff>
      <xdr:row>1</xdr:row>
      <xdr:rowOff>57150</xdr:rowOff>
    </xdr:from>
    <xdr:to>
      <xdr:col>17</xdr:col>
      <xdr:colOff>1190625</xdr:colOff>
      <xdr:row>22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404812</xdr:colOff>
      <xdr:row>20</xdr:row>
      <xdr:rowOff>133350</xdr:rowOff>
    </xdr:from>
    <xdr:to>
      <xdr:col>30</xdr:col>
      <xdr:colOff>100012</xdr:colOff>
      <xdr:row>35</xdr:row>
      <xdr:rowOff>19050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340995</xdr:colOff>
      <xdr:row>22</xdr:row>
      <xdr:rowOff>53340</xdr:rowOff>
    </xdr:from>
    <xdr:to>
      <xdr:col>17</xdr:col>
      <xdr:colOff>852488</xdr:colOff>
      <xdr:row>43</xdr:row>
      <xdr:rowOff>160020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</xdr:row>
      <xdr:rowOff>76200</xdr:rowOff>
    </xdr:from>
    <xdr:to>
      <xdr:col>17</xdr:col>
      <xdr:colOff>80963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542925</xdr:colOff>
      <xdr:row>1</xdr:row>
      <xdr:rowOff>28575</xdr:rowOff>
    </xdr:from>
    <xdr:to>
      <xdr:col>25</xdr:col>
      <xdr:colOff>252413</xdr:colOff>
      <xdr:row>22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0</xdr:row>
      <xdr:rowOff>114300</xdr:rowOff>
    </xdr:from>
    <xdr:to>
      <xdr:col>25</xdr:col>
      <xdr:colOff>179069</xdr:colOff>
      <xdr:row>19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575310</xdr:colOff>
      <xdr:row>5</xdr:row>
      <xdr:rowOff>49530</xdr:rowOff>
    </xdr:from>
    <xdr:to>
      <xdr:col>20</xdr:col>
      <xdr:colOff>516255</xdr:colOff>
      <xdr:row>24</xdr:row>
      <xdr:rowOff>59055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752475</xdr:colOff>
      <xdr:row>19</xdr:row>
      <xdr:rowOff>47625</xdr:rowOff>
    </xdr:from>
    <xdr:to>
      <xdr:col>26</xdr:col>
      <xdr:colOff>47626</xdr:colOff>
      <xdr:row>38</xdr:row>
      <xdr:rowOff>60960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285751</xdr:colOff>
      <xdr:row>75</xdr:row>
      <xdr:rowOff>104775</xdr:rowOff>
    </xdr:from>
    <xdr:to>
      <xdr:col>15</xdr:col>
      <xdr:colOff>365760</xdr:colOff>
      <xdr:row>106</xdr:row>
      <xdr:rowOff>175260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241936</xdr:colOff>
      <xdr:row>24</xdr:row>
      <xdr:rowOff>95249</xdr:rowOff>
    </xdr:from>
    <xdr:to>
      <xdr:col>20</xdr:col>
      <xdr:colOff>211455</xdr:colOff>
      <xdr:row>43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4</xdr:row>
      <xdr:rowOff>95250</xdr:rowOff>
    </xdr:from>
    <xdr:to>
      <xdr:col>20</xdr:col>
      <xdr:colOff>112394</xdr:colOff>
      <xdr:row>24</xdr:row>
      <xdr:rowOff>123824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533400</xdr:colOff>
      <xdr:row>26</xdr:row>
      <xdr:rowOff>34290</xdr:rowOff>
    </xdr:from>
    <xdr:to>
      <xdr:col>20</xdr:col>
      <xdr:colOff>510540</xdr:colOff>
      <xdr:row>46</xdr:row>
      <xdr:rowOff>43815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2</xdr:row>
      <xdr:rowOff>57150</xdr:rowOff>
    </xdr:from>
    <xdr:to>
      <xdr:col>18</xdr:col>
      <xdr:colOff>204788</xdr:colOff>
      <xdr:row>23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390525</xdr:colOff>
      <xdr:row>24</xdr:row>
      <xdr:rowOff>104775</xdr:rowOff>
    </xdr:from>
    <xdr:to>
      <xdr:col>17</xdr:col>
      <xdr:colOff>542926</xdr:colOff>
      <xdr:row>43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544193</xdr:colOff>
      <xdr:row>21</xdr:row>
      <xdr:rowOff>48392</xdr:rowOff>
    </xdr:from>
    <xdr:to>
      <xdr:col>20</xdr:col>
      <xdr:colOff>162745</xdr:colOff>
      <xdr:row>43</xdr:row>
      <xdr:rowOff>29342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353072</xdr:colOff>
      <xdr:row>3</xdr:row>
      <xdr:rowOff>129300</xdr:rowOff>
    </xdr:from>
    <xdr:to>
      <xdr:col>19</xdr:col>
      <xdr:colOff>595119</xdr:colOff>
      <xdr:row>23</xdr:row>
      <xdr:rowOff>104387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absoluteAnchor>
    <xdr:pos x="5478780" y="8793480"/>
    <xdr:ext cx="8652933" cy="6278033"/>
    <xdr:graphicFrame macro="">
      <xdr:nvGraphicFramePr>
        <xdr:cNvPr id="6" name="Chart 5" title="Ikaite to Calcite 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537" cy="6082018"/>
    <xdr:graphicFrame macro="">
      <xdr:nvGraphicFramePr>
        <xdr:cNvPr id="2" name="Chart 1" title="Calci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600075</xdr:colOff>
      <xdr:row>24</xdr:row>
      <xdr:rowOff>180975</xdr:rowOff>
    </xdr:from>
    <xdr:to>
      <xdr:col>23</xdr:col>
      <xdr:colOff>523875</xdr:colOff>
      <xdr:row>39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230505</xdr:colOff>
      <xdr:row>5</xdr:row>
      <xdr:rowOff>142875</xdr:rowOff>
    </xdr:from>
    <xdr:to>
      <xdr:col>21</xdr:col>
      <xdr:colOff>165735</xdr:colOff>
      <xdr:row>25</xdr:row>
      <xdr:rowOff>93345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234315</xdr:colOff>
      <xdr:row>18</xdr:row>
      <xdr:rowOff>13335</xdr:rowOff>
    </xdr:from>
    <xdr:to>
      <xdr:col>17</xdr:col>
      <xdr:colOff>952499</xdr:colOff>
      <xdr:row>36</xdr:row>
      <xdr:rowOff>160020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304801</xdr:colOff>
      <xdr:row>3</xdr:row>
      <xdr:rowOff>47625</xdr:rowOff>
    </xdr:from>
    <xdr:to>
      <xdr:col>17</xdr:col>
      <xdr:colOff>914400</xdr:colOff>
      <xdr:row>22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382905</xdr:colOff>
      <xdr:row>22</xdr:row>
      <xdr:rowOff>89535</xdr:rowOff>
    </xdr:from>
    <xdr:to>
      <xdr:col>16</xdr:col>
      <xdr:colOff>502919</xdr:colOff>
      <xdr:row>41</xdr:row>
      <xdr:rowOff>45720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204787</xdr:colOff>
      <xdr:row>33</xdr:row>
      <xdr:rowOff>33337</xdr:rowOff>
    </xdr:from>
    <xdr:to>
      <xdr:col>42</xdr:col>
      <xdr:colOff>509587</xdr:colOff>
      <xdr:row>47</xdr:row>
      <xdr:rowOff>109537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109537</xdr:colOff>
      <xdr:row>1</xdr:row>
      <xdr:rowOff>166687</xdr:rowOff>
    </xdr:from>
    <xdr:to>
      <xdr:col>43</xdr:col>
      <xdr:colOff>414337</xdr:colOff>
      <xdr:row>16</xdr:row>
      <xdr:rowOff>52387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204787</xdr:colOff>
      <xdr:row>17</xdr:row>
      <xdr:rowOff>157162</xdr:rowOff>
    </xdr:from>
    <xdr:to>
      <xdr:col>43</xdr:col>
      <xdr:colOff>509587</xdr:colOff>
      <xdr:row>32</xdr:row>
      <xdr:rowOff>42862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906780</xdr:colOff>
      <xdr:row>26</xdr:row>
      <xdr:rowOff>55245</xdr:rowOff>
    </xdr:from>
    <xdr:to>
      <xdr:col>27</xdr:col>
      <xdr:colOff>80009</xdr:colOff>
      <xdr:row>45</xdr:row>
      <xdr:rowOff>180975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577214</xdr:colOff>
      <xdr:row>24</xdr:row>
      <xdr:rowOff>83820</xdr:rowOff>
    </xdr:from>
    <xdr:to>
      <xdr:col>18</xdr:col>
      <xdr:colOff>13334</xdr:colOff>
      <xdr:row>44</xdr:row>
      <xdr:rowOff>5715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571500</xdr:colOff>
      <xdr:row>5</xdr:row>
      <xdr:rowOff>9525</xdr:rowOff>
    </xdr:from>
    <xdr:to>
      <xdr:col>20</xdr:col>
      <xdr:colOff>380999</xdr:colOff>
      <xdr:row>24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154305</xdr:colOff>
      <xdr:row>28</xdr:row>
      <xdr:rowOff>11430</xdr:rowOff>
    </xdr:from>
    <xdr:to>
      <xdr:col>20</xdr:col>
      <xdr:colOff>594359</xdr:colOff>
      <xdr:row>46</xdr:row>
      <xdr:rowOff>150495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delelv_uio_no/Documents/Documents/papers_inprep/ikaite_glendonite_temps_D2/glendonite_Clumped_CALCITE_2021_ICDES_new%20error%20to%20u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delelv_uio_no/Documents/Documents/papers_inprep/Ikaite%20transformation_D3/Draft%202/GCA/review2/final_ikaite_dried_Clumped_CALCITE_2021_ICDES_new%20error%20to%20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nput easotope"/>
      <sheetName val=" corrected all data"/>
      <sheetName val="For mean data AFB"/>
      <sheetName val="Outlier corrected"/>
      <sheetName val="Summary"/>
      <sheetName val="Clean data"/>
    </sheetNames>
    <sheetDataSet>
      <sheetData sheetId="0"/>
      <sheetData sheetId="1"/>
      <sheetData sheetId="2" refreshError="1"/>
      <sheetData sheetId="3">
        <row r="3">
          <cell r="AR3" t="e">
            <v>#DIV/0!</v>
          </cell>
        </row>
        <row r="4">
          <cell r="AR4" t="e">
            <v>#DIV/0!</v>
          </cell>
        </row>
        <row r="5">
          <cell r="AR5" t="e">
            <v>#DIV/0!</v>
          </cell>
        </row>
        <row r="6">
          <cell r="M6">
            <v>3.79</v>
          </cell>
          <cell r="O6">
            <v>2.0499999999999998</v>
          </cell>
          <cell r="R6">
            <v>0.65800000000000003</v>
          </cell>
          <cell r="AR6">
            <v>-2.3636363636364566E-3</v>
          </cell>
        </row>
        <row r="7">
          <cell r="M7">
            <v>3.81</v>
          </cell>
          <cell r="O7">
            <v>2</v>
          </cell>
          <cell r="R7">
            <v>0.68500000000000005</v>
          </cell>
          <cell r="AR7">
            <v>1.11363636363635E-2</v>
          </cell>
        </row>
        <row r="8">
          <cell r="M8">
            <v>3.82</v>
          </cell>
          <cell r="O8">
            <v>2.0699999999999998</v>
          </cell>
          <cell r="R8">
            <v>0.65200000000000002</v>
          </cell>
          <cell r="AR8">
            <v>4.6363636363635496E-3</v>
          </cell>
        </row>
        <row r="9">
          <cell r="AR9">
            <v>4.6363636363635496E-3</v>
          </cell>
        </row>
        <row r="10">
          <cell r="M10">
            <v>3.78</v>
          </cell>
          <cell r="O10">
            <v>2.09</v>
          </cell>
          <cell r="R10">
            <v>0.67600000000000005</v>
          </cell>
          <cell r="AR10">
            <v>7.3863636363635798E-3</v>
          </cell>
        </row>
        <row r="11">
          <cell r="M11">
            <v>3.75</v>
          </cell>
          <cell r="O11">
            <v>2.06</v>
          </cell>
          <cell r="R11">
            <v>0.63800000000000001</v>
          </cell>
          <cell r="AR11">
            <v>1.436363636363569E-3</v>
          </cell>
        </row>
        <row r="12">
          <cell r="M12">
            <v>3.79</v>
          </cell>
          <cell r="O12">
            <v>2.09</v>
          </cell>
          <cell r="R12">
            <v>0.69499999999999995</v>
          </cell>
          <cell r="AR12">
            <v>6.9696969696969591E-3</v>
          </cell>
        </row>
        <row r="13">
          <cell r="M13">
            <v>3.73</v>
          </cell>
          <cell r="O13">
            <v>2.12</v>
          </cell>
          <cell r="R13">
            <v>0.63900000000000001</v>
          </cell>
          <cell r="AR13">
            <v>2.9220779220778814E-3</v>
          </cell>
        </row>
        <row r="14">
          <cell r="M14">
            <v>3.78</v>
          </cell>
          <cell r="O14">
            <v>2.13</v>
          </cell>
          <cell r="R14">
            <v>0.63600000000000001</v>
          </cell>
          <cell r="AR14">
            <v>-4.8863636363638552E-4</v>
          </cell>
        </row>
        <row r="15">
          <cell r="M15">
            <v>3.64</v>
          </cell>
          <cell r="O15">
            <v>2.36</v>
          </cell>
          <cell r="R15">
            <v>0.65700000000000003</v>
          </cell>
          <cell r="AR15">
            <v>-8.0808080808081328E-4</v>
          </cell>
        </row>
        <row r="16">
          <cell r="M16">
            <v>3.59</v>
          </cell>
          <cell r="O16">
            <v>2.25</v>
          </cell>
          <cell r="R16">
            <v>0.68200000000000005</v>
          </cell>
          <cell r="AR16">
            <v>1.43636363636368E-3</v>
          </cell>
        </row>
        <row r="17">
          <cell r="M17">
            <v>3.75</v>
          </cell>
          <cell r="O17">
            <v>2.19</v>
          </cell>
          <cell r="R17">
            <v>0.64600000000000002</v>
          </cell>
          <cell r="AR17" t="e">
            <v>#N/A</v>
          </cell>
        </row>
        <row r="18">
          <cell r="M18" t="e">
            <v>#N/A</v>
          </cell>
          <cell r="O18" t="e">
            <v>#N/A</v>
          </cell>
          <cell r="R18" t="e">
            <v>#N/A</v>
          </cell>
          <cell r="AR18" t="e">
            <v>#N/A</v>
          </cell>
        </row>
        <row r="19">
          <cell r="M19" t="e">
            <v>#N/A</v>
          </cell>
          <cell r="O19" t="e">
            <v>#N/A</v>
          </cell>
          <cell r="R19" t="e">
            <v>#N/A</v>
          </cell>
          <cell r="AR19" t="e">
            <v>#N/A</v>
          </cell>
        </row>
        <row r="20">
          <cell r="M20" t="e">
            <v>#N/A</v>
          </cell>
          <cell r="O20" t="e">
            <v>#N/A</v>
          </cell>
          <cell r="R20" t="e">
            <v>#N/A</v>
          </cell>
          <cell r="AR20" t="e">
            <v>#N/A</v>
          </cell>
        </row>
        <row r="21">
          <cell r="M21" t="e">
            <v>#N/A</v>
          </cell>
          <cell r="O21" t="e">
            <v>#N/A</v>
          </cell>
          <cell r="R21" t="e">
            <v>#N/A</v>
          </cell>
          <cell r="AR21" t="e">
            <v>#N/A</v>
          </cell>
        </row>
        <row r="22">
          <cell r="M22" t="e">
            <v>#N/A</v>
          </cell>
          <cell r="O22" t="e">
            <v>#N/A</v>
          </cell>
          <cell r="R22" t="e">
            <v>#N/A</v>
          </cell>
          <cell r="AR22" t="e">
            <v>#N/A</v>
          </cell>
        </row>
        <row r="24">
          <cell r="M24">
            <v>-1.54</v>
          </cell>
          <cell r="O24">
            <v>2.54</v>
          </cell>
          <cell r="R24">
            <v>0.69399999999999995</v>
          </cell>
          <cell r="AR24">
            <v>3.3636363636363464E-2</v>
          </cell>
        </row>
        <row r="25">
          <cell r="M25">
            <v>-1.64</v>
          </cell>
          <cell r="O25">
            <v>2.7</v>
          </cell>
          <cell r="R25">
            <v>0.66900000000000004</v>
          </cell>
          <cell r="AR25">
            <v>2.1136363636363509E-2</v>
          </cell>
        </row>
        <row r="26">
          <cell r="M26">
            <v>-1.63</v>
          </cell>
          <cell r="O26">
            <v>2.72</v>
          </cell>
          <cell r="R26">
            <v>0.68799999999999994</v>
          </cell>
          <cell r="AR26">
            <v>2.330303030303027E-2</v>
          </cell>
        </row>
        <row r="27">
          <cell r="M27">
            <v>-1.61</v>
          </cell>
          <cell r="O27">
            <v>2.61</v>
          </cell>
          <cell r="R27">
            <v>0.68899999999999995</v>
          </cell>
          <cell r="AR27">
            <v>2.4636363636363567E-2</v>
          </cell>
        </row>
        <row r="28">
          <cell r="AR28">
            <v>2.4636363636363567E-2</v>
          </cell>
        </row>
        <row r="29">
          <cell r="M29">
            <v>-1.8</v>
          </cell>
          <cell r="O29">
            <v>2.72</v>
          </cell>
          <cell r="R29">
            <v>0.66200000000000003</v>
          </cell>
          <cell r="AR29">
            <v>2.0036363636363519E-2</v>
          </cell>
        </row>
        <row r="30">
          <cell r="M30">
            <v>-1.57</v>
          </cell>
          <cell r="O30">
            <v>2.63</v>
          </cell>
          <cell r="R30">
            <v>0.72199999999999998</v>
          </cell>
          <cell r="AR30">
            <v>2.6969696969696977E-2</v>
          </cell>
        </row>
        <row r="31">
          <cell r="M31">
            <v>-1.71</v>
          </cell>
          <cell r="O31">
            <v>2.66</v>
          </cell>
          <cell r="R31">
            <v>0.67400000000000004</v>
          </cell>
          <cell r="AR31">
            <v>2.5064935064935123E-2</v>
          </cell>
        </row>
        <row r="32">
          <cell r="M32">
            <v>-1.61</v>
          </cell>
          <cell r="O32">
            <v>2.59</v>
          </cell>
          <cell r="R32">
            <v>0.70499999999999996</v>
          </cell>
          <cell r="AR32">
            <v>2.7511363636363639E-2</v>
          </cell>
        </row>
        <row r="33">
          <cell r="M33">
            <v>-1.59</v>
          </cell>
          <cell r="O33">
            <v>2.5</v>
          </cell>
          <cell r="R33">
            <v>0.66100000000000003</v>
          </cell>
          <cell r="AR33">
            <v>2.4525252525252617E-2</v>
          </cell>
        </row>
        <row r="34">
          <cell r="M34">
            <v>-1.87</v>
          </cell>
          <cell r="O34">
            <v>2.76</v>
          </cell>
          <cell r="R34">
            <v>0.69199999999999995</v>
          </cell>
          <cell r="AR34">
            <v>2.5236363636363723E-2</v>
          </cell>
        </row>
        <row r="35">
          <cell r="M35">
            <v>-1.63</v>
          </cell>
          <cell r="O35">
            <v>2.66</v>
          </cell>
          <cell r="R35">
            <v>0.67500000000000004</v>
          </cell>
          <cell r="AR35">
            <v>2.4272727272727335E-2</v>
          </cell>
        </row>
        <row r="36">
          <cell r="M36">
            <v>-1.77</v>
          </cell>
          <cell r="O36">
            <v>2.67</v>
          </cell>
          <cell r="R36">
            <v>0.66900000000000004</v>
          </cell>
          <cell r="AR36">
            <v>2.2969696969696973E-2</v>
          </cell>
        </row>
        <row r="37">
          <cell r="M37">
            <v>-1.57</v>
          </cell>
          <cell r="O37">
            <v>2.4900000000000002</v>
          </cell>
          <cell r="R37">
            <v>0.64700000000000002</v>
          </cell>
          <cell r="AR37">
            <v>2.0174825174825162E-2</v>
          </cell>
        </row>
        <row r="38">
          <cell r="M38">
            <v>-1.7</v>
          </cell>
          <cell r="O38">
            <v>2.57</v>
          </cell>
          <cell r="R38">
            <v>0.64600000000000002</v>
          </cell>
          <cell r="AR38">
            <v>1.7707792207792283E-2</v>
          </cell>
        </row>
        <row r="39">
          <cell r="M39">
            <v>-1.56</v>
          </cell>
          <cell r="O39">
            <v>2.5499999999999998</v>
          </cell>
          <cell r="R39">
            <v>0.64800000000000002</v>
          </cell>
          <cell r="AR39">
            <v>1.570303030303033E-2</v>
          </cell>
        </row>
        <row r="40">
          <cell r="M40">
            <v>-1.47</v>
          </cell>
          <cell r="O40">
            <v>2.44</v>
          </cell>
          <cell r="R40">
            <v>0.71299999999999997</v>
          </cell>
          <cell r="AR40">
            <v>1.8011363636363575E-2</v>
          </cell>
        </row>
        <row r="41">
          <cell r="M41">
            <v>-1.71</v>
          </cell>
          <cell r="O41">
            <v>2.79</v>
          </cell>
          <cell r="R41">
            <v>0.65300000000000002</v>
          </cell>
          <cell r="AR41">
            <v>1.6518716577540116E-2</v>
          </cell>
        </row>
        <row r="42">
          <cell r="M42">
            <v>-1.94</v>
          </cell>
          <cell r="O42">
            <v>2.82</v>
          </cell>
          <cell r="R42">
            <v>0.67700000000000005</v>
          </cell>
          <cell r="AR42">
            <v>1.6525252525252498E-2</v>
          </cell>
        </row>
        <row r="43">
          <cell r="M43" t="e">
            <v>#N/A</v>
          </cell>
          <cell r="O43" t="e">
            <v>#N/A</v>
          </cell>
          <cell r="R43" t="e">
            <v>#N/A</v>
          </cell>
          <cell r="AR43" t="e">
            <v>#N/A</v>
          </cell>
        </row>
        <row r="45">
          <cell r="M45">
            <v>-27.13</v>
          </cell>
          <cell r="O45">
            <v>1.88</v>
          </cell>
          <cell r="R45">
            <v>0.66800000000000004</v>
          </cell>
          <cell r="AR45">
            <v>7.6363636363635523E-3</v>
          </cell>
        </row>
        <row r="46">
          <cell r="M46">
            <v>-27.11</v>
          </cell>
          <cell r="O46">
            <v>1.83</v>
          </cell>
          <cell r="R46">
            <v>0.67200000000000004</v>
          </cell>
          <cell r="AR46">
            <v>9.6363636363635541E-3</v>
          </cell>
        </row>
        <row r="47">
          <cell r="M47">
            <v>-27.14</v>
          </cell>
          <cell r="O47">
            <v>1.83</v>
          </cell>
          <cell r="R47">
            <v>0.67400000000000004</v>
          </cell>
          <cell r="AR47">
            <v>1.0969696969696963E-2</v>
          </cell>
        </row>
        <row r="48">
          <cell r="M48">
            <v>-27.06</v>
          </cell>
          <cell r="O48">
            <v>1.95</v>
          </cell>
          <cell r="R48">
            <v>0.67900000000000005</v>
          </cell>
          <cell r="AR48">
            <v>1.288636363636364E-2</v>
          </cell>
        </row>
        <row r="49">
          <cell r="M49">
            <v>-27.14</v>
          </cell>
          <cell r="O49">
            <v>1.89</v>
          </cell>
          <cell r="R49">
            <v>0.66100000000000003</v>
          </cell>
          <cell r="AR49">
            <v>1.0436363636363577E-2</v>
          </cell>
        </row>
        <row r="50">
          <cell r="M50">
            <v>-27.16</v>
          </cell>
          <cell r="O50">
            <v>1.89</v>
          </cell>
          <cell r="R50">
            <v>0.67300000000000004</v>
          </cell>
          <cell r="AR50">
            <v>1.0803030303030314E-2</v>
          </cell>
        </row>
        <row r="51">
          <cell r="M51">
            <v>-27.16</v>
          </cell>
          <cell r="O51">
            <v>1.95</v>
          </cell>
          <cell r="R51">
            <v>0.64700000000000002</v>
          </cell>
          <cell r="AR51">
            <v>7.3506493506494408E-3</v>
          </cell>
        </row>
        <row r="52">
          <cell r="M52">
            <v>-27.08</v>
          </cell>
          <cell r="O52">
            <v>1.84</v>
          </cell>
          <cell r="R52">
            <v>0.63900000000000001</v>
          </cell>
          <cell r="AR52">
            <v>3.7613636363637015E-3</v>
          </cell>
        </row>
        <row r="53">
          <cell r="AR53">
            <v>3.7613636363637015E-3</v>
          </cell>
        </row>
        <row r="54">
          <cell r="AR54">
            <v>3.7613636363637015E-3</v>
          </cell>
        </row>
        <row r="55">
          <cell r="M55">
            <v>-27.28</v>
          </cell>
          <cell r="O55">
            <v>1.53</v>
          </cell>
          <cell r="R55">
            <v>0.65100000000000002</v>
          </cell>
          <cell r="AR55">
            <v>2.3030303030303623E-3</v>
          </cell>
        </row>
        <row r="56">
          <cell r="M56">
            <v>-27.14</v>
          </cell>
          <cell r="O56">
            <v>1.87</v>
          </cell>
          <cell r="R56">
            <v>0.68899999999999995</v>
          </cell>
          <cell r="AR56">
            <v>4.9363636363636276E-3</v>
          </cell>
        </row>
        <row r="57">
          <cell r="M57">
            <v>-27.15</v>
          </cell>
          <cell r="O57">
            <v>1.9</v>
          </cell>
          <cell r="R57">
            <v>0.69799999999999995</v>
          </cell>
          <cell r="AR57">
            <v>7.9090909090908657E-3</v>
          </cell>
        </row>
        <row r="58">
          <cell r="M58">
            <v>-27.16</v>
          </cell>
          <cell r="O58">
            <v>1.87</v>
          </cell>
          <cell r="R58">
            <v>0.65400000000000003</v>
          </cell>
          <cell r="AR58">
            <v>6.7196969696968756E-3</v>
          </cell>
        </row>
        <row r="59">
          <cell r="M59">
            <v>-27.16</v>
          </cell>
          <cell r="O59">
            <v>1.85</v>
          </cell>
          <cell r="R59">
            <v>0.66500000000000004</v>
          </cell>
          <cell r="AR59">
            <v>6.5594405594405769E-3</v>
          </cell>
        </row>
        <row r="60">
          <cell r="M60">
            <v>-27.16</v>
          </cell>
          <cell r="O60">
            <v>1.82</v>
          </cell>
          <cell r="R60">
            <v>0.63600000000000001</v>
          </cell>
          <cell r="AR60">
            <v>4.3506493506493271E-3</v>
          </cell>
        </row>
        <row r="61">
          <cell r="M61">
            <v>-27.16</v>
          </cell>
          <cell r="O61">
            <v>1.84</v>
          </cell>
          <cell r="R61">
            <v>0.63900000000000001</v>
          </cell>
          <cell r="AR61">
            <v>2.6363636363635479E-3</v>
          </cell>
        </row>
        <row r="62">
          <cell r="M62">
            <v>-27.16</v>
          </cell>
          <cell r="O62">
            <v>1.81</v>
          </cell>
          <cell r="R62">
            <v>0.67100000000000004</v>
          </cell>
          <cell r="AR62">
            <v>3.1363636363634928E-3</v>
          </cell>
        </row>
        <row r="63">
          <cell r="M63" t="e">
            <v>#N/A</v>
          </cell>
          <cell r="O63" t="e">
            <v>#N/A</v>
          </cell>
          <cell r="R63" t="e">
            <v>#N/A</v>
          </cell>
          <cell r="AR63" t="e">
            <v>#N/A</v>
          </cell>
        </row>
        <row r="64">
          <cell r="M64" t="e">
            <v>#N/A</v>
          </cell>
          <cell r="O64" t="e">
            <v>#N/A</v>
          </cell>
          <cell r="R64" t="e">
            <v>#N/A</v>
          </cell>
          <cell r="AR64" t="e">
            <v>#N/A</v>
          </cell>
        </row>
        <row r="66">
          <cell r="AR66" t="e">
            <v>#DIV/0!</v>
          </cell>
        </row>
        <row r="67">
          <cell r="M67">
            <v>-21.92</v>
          </cell>
          <cell r="O67">
            <v>-0.81</v>
          </cell>
          <cell r="R67">
            <v>0.67900000000000005</v>
          </cell>
          <cell r="AR67">
            <v>1.8636363636363562E-2</v>
          </cell>
        </row>
        <row r="68">
          <cell r="AR68">
            <v>1.8636363636363562E-2</v>
          </cell>
        </row>
        <row r="69">
          <cell r="M69">
            <v>-21.81</v>
          </cell>
          <cell r="O69">
            <v>-0.88</v>
          </cell>
          <cell r="R69">
            <v>0.70399999999999996</v>
          </cell>
          <cell r="AR69">
            <v>3.1136363636363518E-2</v>
          </cell>
        </row>
        <row r="70">
          <cell r="M70">
            <v>-21.89</v>
          </cell>
          <cell r="O70">
            <v>-0.84</v>
          </cell>
          <cell r="R70">
            <v>0.67500000000000004</v>
          </cell>
          <cell r="AR70">
            <v>2.5636363636363457E-2</v>
          </cell>
        </row>
        <row r="71">
          <cell r="M71">
            <v>-21.92</v>
          </cell>
          <cell r="O71">
            <v>-0.85</v>
          </cell>
          <cell r="R71">
            <v>0.64300000000000002</v>
          </cell>
          <cell r="AR71">
            <v>1.488636363636342E-2</v>
          </cell>
        </row>
        <row r="72">
          <cell r="M72">
            <v>-21.93</v>
          </cell>
          <cell r="O72">
            <v>-0.82</v>
          </cell>
          <cell r="R72">
            <v>0.68400000000000005</v>
          </cell>
          <cell r="AR72">
            <v>1.6636363636363449E-2</v>
          </cell>
        </row>
        <row r="73">
          <cell r="M73">
            <v>-21.92</v>
          </cell>
          <cell r="O73">
            <v>-0.78</v>
          </cell>
          <cell r="R73">
            <v>0.64700000000000002</v>
          </cell>
          <cell r="AR73">
            <v>1.1636363636363556E-2</v>
          </cell>
        </row>
        <row r="74">
          <cell r="M74">
            <v>-21.96</v>
          </cell>
          <cell r="O74">
            <v>-0.83</v>
          </cell>
          <cell r="R74">
            <v>0.69199999999999995</v>
          </cell>
          <cell r="AR74">
            <v>1.4493506493506447E-2</v>
          </cell>
        </row>
        <row r="75">
          <cell r="AR75">
            <v>1.4493506493506447E-2</v>
          </cell>
        </row>
        <row r="76">
          <cell r="M76">
            <v>-21.94</v>
          </cell>
          <cell r="O76">
            <v>-0.83</v>
          </cell>
          <cell r="R76">
            <v>0.66</v>
          </cell>
          <cell r="AR76">
            <v>1.2636363636363557E-2</v>
          </cell>
        </row>
        <row r="77">
          <cell r="M77">
            <v>-21.93</v>
          </cell>
          <cell r="O77">
            <v>-0.84</v>
          </cell>
          <cell r="R77">
            <v>0.66600000000000004</v>
          </cell>
          <cell r="AR77">
            <v>1.1858585858585791E-2</v>
          </cell>
        </row>
        <row r="78">
          <cell r="M78">
            <v>-21.95</v>
          </cell>
          <cell r="O78">
            <v>-0.83</v>
          </cell>
          <cell r="R78">
            <v>0.66100000000000003</v>
          </cell>
          <cell r="AR78">
            <v>1.0736363636363544E-2</v>
          </cell>
        </row>
        <row r="79">
          <cell r="M79">
            <v>-21.93</v>
          </cell>
          <cell r="O79">
            <v>-0.8</v>
          </cell>
          <cell r="R79">
            <v>0.65400000000000003</v>
          </cell>
          <cell r="AR79">
            <v>9.1818181818180689E-3</v>
          </cell>
        </row>
        <row r="80">
          <cell r="M80">
            <v>-21.94</v>
          </cell>
          <cell r="O80">
            <v>-0.86</v>
          </cell>
          <cell r="R80">
            <v>0.68500000000000005</v>
          </cell>
          <cell r="AR80">
            <v>1.0469696969696907E-2</v>
          </cell>
        </row>
        <row r="81">
          <cell r="M81">
            <v>-21.88</v>
          </cell>
          <cell r="O81">
            <v>-0.81</v>
          </cell>
          <cell r="R81">
            <v>0.67200000000000004</v>
          </cell>
          <cell r="AR81">
            <v>1.055944055944058E-2</v>
          </cell>
        </row>
        <row r="82">
          <cell r="M82">
            <v>-22.02</v>
          </cell>
          <cell r="O82">
            <v>-0.77</v>
          </cell>
          <cell r="R82">
            <v>0.63300000000000001</v>
          </cell>
          <cell r="AR82">
            <v>7.8506493506492747E-3</v>
          </cell>
        </row>
        <row r="83">
          <cell r="M83">
            <v>-21.94</v>
          </cell>
          <cell r="O83">
            <v>-0.81</v>
          </cell>
          <cell r="R83">
            <v>0.67100000000000004</v>
          </cell>
          <cell r="AR83">
            <v>8.0363636363635083E-3</v>
          </cell>
        </row>
        <row r="84">
          <cell r="M84" t="e">
            <v>#N/A</v>
          </cell>
          <cell r="O84" t="e">
            <v>#N/A</v>
          </cell>
          <cell r="R84" t="e">
            <v>#N/A</v>
          </cell>
          <cell r="AR84" t="e">
            <v>#N/A</v>
          </cell>
        </row>
        <row r="85">
          <cell r="M85" t="e">
            <v>#N/A</v>
          </cell>
          <cell r="O85" t="e">
            <v>#N/A</v>
          </cell>
          <cell r="R85" t="e">
            <v>#N/A</v>
          </cell>
          <cell r="AR85" t="e">
            <v>#N/A</v>
          </cell>
        </row>
        <row r="87">
          <cell r="M87">
            <v>-1.04</v>
          </cell>
          <cell r="O87">
            <v>2.44</v>
          </cell>
          <cell r="R87">
            <v>0.65900000000000003</v>
          </cell>
          <cell r="AR87">
            <v>-1.3636363636364557E-3</v>
          </cell>
        </row>
        <row r="88">
          <cell r="M88">
            <v>-0.87</v>
          </cell>
          <cell r="O88">
            <v>2.25</v>
          </cell>
          <cell r="R88">
            <v>0.66300000000000003</v>
          </cell>
          <cell r="AR88">
            <v>6.3636363636354609E-4</v>
          </cell>
        </row>
        <row r="89">
          <cell r="M89">
            <v>-1.1399999999999999</v>
          </cell>
          <cell r="O89">
            <v>2.44</v>
          </cell>
          <cell r="R89">
            <v>0.65700000000000003</v>
          </cell>
          <cell r="AR89">
            <v>-6.9696969696975142E-4</v>
          </cell>
        </row>
        <row r="90">
          <cell r="M90">
            <v>-1.01</v>
          </cell>
          <cell r="O90">
            <v>2.34</v>
          </cell>
          <cell r="R90">
            <v>0.66900000000000004</v>
          </cell>
          <cell r="AR90">
            <v>1.636363636363547E-3</v>
          </cell>
        </row>
        <row r="91">
          <cell r="AR91">
            <v>1.636363636363547E-3</v>
          </cell>
        </row>
        <row r="92">
          <cell r="M92">
            <v>-1.06</v>
          </cell>
          <cell r="O92">
            <v>2.35</v>
          </cell>
          <cell r="R92">
            <v>0.67400000000000004</v>
          </cell>
          <cell r="AR92">
            <v>4.0363636363635047E-3</v>
          </cell>
        </row>
        <row r="93">
          <cell r="M93">
            <v>-0.92</v>
          </cell>
          <cell r="O93">
            <v>2.2999999999999998</v>
          </cell>
          <cell r="R93">
            <v>0.66600000000000004</v>
          </cell>
          <cell r="AR93">
            <v>4.303030303030142E-3</v>
          </cell>
        </row>
        <row r="94">
          <cell r="M94">
            <v>-1.19</v>
          </cell>
          <cell r="O94">
            <v>2.62</v>
          </cell>
          <cell r="R94">
            <v>0.67200000000000004</v>
          </cell>
          <cell r="AR94">
            <v>5.350649350649217E-3</v>
          </cell>
        </row>
        <row r="95">
          <cell r="M95">
            <v>-0.98</v>
          </cell>
          <cell r="O95">
            <v>2.2999999999999998</v>
          </cell>
          <cell r="R95">
            <v>0.66</v>
          </cell>
          <cell r="AR95">
            <v>4.6363636363635496E-3</v>
          </cell>
        </row>
        <row r="96">
          <cell r="AR96">
            <v>4.6363636363635496E-3</v>
          </cell>
        </row>
        <row r="97">
          <cell r="AR97">
            <v>4.6363636363635496E-3</v>
          </cell>
        </row>
        <row r="98">
          <cell r="M98">
            <v>-1.03</v>
          </cell>
          <cell r="O98">
            <v>2.4</v>
          </cell>
          <cell r="R98">
            <v>0.68600000000000005</v>
          </cell>
          <cell r="AR98">
            <v>6.969696969696848E-3</v>
          </cell>
        </row>
        <row r="99">
          <cell r="M99" t="e">
            <v>#N/A</v>
          </cell>
          <cell r="O99" t="e">
            <v>#N/A</v>
          </cell>
          <cell r="R99" t="e">
            <v>#N/A</v>
          </cell>
          <cell r="AR99" t="e">
            <v>#N/A</v>
          </cell>
        </row>
        <row r="100">
          <cell r="M100" t="e">
            <v>#N/A</v>
          </cell>
          <cell r="O100" t="e">
            <v>#N/A</v>
          </cell>
          <cell r="R100" t="e">
            <v>#N/A</v>
          </cell>
          <cell r="AR100" t="e">
            <v>#N/A</v>
          </cell>
        </row>
        <row r="101">
          <cell r="M101" t="e">
            <v>#N/A</v>
          </cell>
          <cell r="O101" t="e">
            <v>#N/A</v>
          </cell>
          <cell r="R101" t="e">
            <v>#N/A</v>
          </cell>
          <cell r="AR101" t="e">
            <v>#N/A</v>
          </cell>
        </row>
        <row r="102">
          <cell r="M102" t="e">
            <v>#N/A</v>
          </cell>
          <cell r="O102" t="e">
            <v>#N/A</v>
          </cell>
          <cell r="R102" t="e">
            <v>#N/A</v>
          </cell>
          <cell r="AR102" t="e">
            <v>#N/A</v>
          </cell>
        </row>
        <row r="103">
          <cell r="M103" t="e">
            <v>#N/A</v>
          </cell>
          <cell r="O103" t="e">
            <v>#N/A</v>
          </cell>
          <cell r="R103" t="e">
            <v>#N/A</v>
          </cell>
          <cell r="AR103" t="e">
            <v>#N/A</v>
          </cell>
        </row>
        <row r="104">
          <cell r="M104" t="e">
            <v>#N/A</v>
          </cell>
          <cell r="O104" t="e">
            <v>#N/A</v>
          </cell>
          <cell r="R104" t="e">
            <v>#N/A</v>
          </cell>
          <cell r="AR104" t="e">
            <v>#N/A</v>
          </cell>
        </row>
        <row r="105">
          <cell r="M105" t="e">
            <v>#N/A</v>
          </cell>
          <cell r="O105" t="e">
            <v>#N/A</v>
          </cell>
          <cell r="R105" t="e">
            <v>#N/A</v>
          </cell>
          <cell r="AR105" t="e">
            <v>#N/A</v>
          </cell>
        </row>
        <row r="106">
          <cell r="M106" t="e">
            <v>#N/A</v>
          </cell>
          <cell r="O106" t="e">
            <v>#N/A</v>
          </cell>
          <cell r="R106" t="e">
            <v>#N/A</v>
          </cell>
          <cell r="AR106" t="e">
            <v>#N/A</v>
          </cell>
        </row>
        <row r="108">
          <cell r="M108">
            <v>-27.25</v>
          </cell>
          <cell r="O108">
            <v>1.7</v>
          </cell>
          <cell r="R108">
            <v>0.68200000000000005</v>
          </cell>
          <cell r="AR108">
            <v>2.1636363636363565E-2</v>
          </cell>
        </row>
        <row r="109">
          <cell r="M109">
            <v>-27.23</v>
          </cell>
          <cell r="O109">
            <v>1.75</v>
          </cell>
          <cell r="R109">
            <v>0.65200000000000002</v>
          </cell>
          <cell r="AR109">
            <v>6.6363636363635514E-3</v>
          </cell>
        </row>
        <row r="110">
          <cell r="M110">
            <v>-27.22</v>
          </cell>
          <cell r="O110">
            <v>1.75</v>
          </cell>
          <cell r="R110">
            <v>0.62</v>
          </cell>
          <cell r="AR110">
            <v>-9.0303030303030551E-3</v>
          </cell>
        </row>
        <row r="111">
          <cell r="AR111">
            <v>-9.0303030303030551E-3</v>
          </cell>
        </row>
        <row r="112">
          <cell r="M112">
            <v>-27.21</v>
          </cell>
          <cell r="O112">
            <v>1.8</v>
          </cell>
          <cell r="R112">
            <v>0.60699999999999998</v>
          </cell>
          <cell r="AR112">
            <v>-2.01136363636365E-2</v>
          </cell>
        </row>
        <row r="113">
          <cell r="M113">
            <v>-27.21</v>
          </cell>
          <cell r="O113">
            <v>1.74</v>
          </cell>
          <cell r="R113">
            <v>0.64500000000000002</v>
          </cell>
          <cell r="AR113">
            <v>-1.9163636363636494E-2</v>
          </cell>
        </row>
        <row r="114">
          <cell r="M114">
            <v>-27.19</v>
          </cell>
          <cell r="O114">
            <v>1.99</v>
          </cell>
          <cell r="R114">
            <v>0.67200000000000004</v>
          </cell>
          <cell r="AR114">
            <v>-1.4030303030303171E-2</v>
          </cell>
        </row>
        <row r="115">
          <cell r="M115">
            <v>-27.25</v>
          </cell>
          <cell r="O115">
            <v>1.78</v>
          </cell>
          <cell r="R115">
            <v>0.68400000000000005</v>
          </cell>
          <cell r="AR115">
            <v>-8.6493506493506844E-3</v>
          </cell>
        </row>
        <row r="116">
          <cell r="M116">
            <v>-27.23</v>
          </cell>
          <cell r="O116">
            <v>1.72</v>
          </cell>
          <cell r="R116">
            <v>0.66900000000000004</v>
          </cell>
          <cell r="AR116">
            <v>-6.4886363636365019E-3</v>
          </cell>
        </row>
        <row r="117">
          <cell r="M117">
            <v>-27.12</v>
          </cell>
          <cell r="O117">
            <v>1.84</v>
          </cell>
          <cell r="R117">
            <v>0.68700000000000006</v>
          </cell>
          <cell r="AR117">
            <v>-2.8080808080809261E-3</v>
          </cell>
        </row>
        <row r="118">
          <cell r="M118">
            <v>-27.18</v>
          </cell>
          <cell r="O118">
            <v>1.82</v>
          </cell>
          <cell r="R118">
            <v>0.63600000000000001</v>
          </cell>
          <cell r="AR118">
            <v>-4.9636363636365033E-3</v>
          </cell>
        </row>
        <row r="119">
          <cell r="M119">
            <v>-27.15</v>
          </cell>
          <cell r="O119">
            <v>1.73</v>
          </cell>
          <cell r="R119">
            <v>0.63900000000000001</v>
          </cell>
          <cell r="AR119">
            <v>-6.4545454545454906E-3</v>
          </cell>
        </row>
        <row r="120">
          <cell r="M120">
            <v>-27.14</v>
          </cell>
          <cell r="O120">
            <v>1.74</v>
          </cell>
          <cell r="R120">
            <v>0.64400000000000002</v>
          </cell>
          <cell r="AR120">
            <v>-7.2803030303031369E-3</v>
          </cell>
        </row>
        <row r="121">
          <cell r="M121">
            <v>-27.17</v>
          </cell>
          <cell r="O121">
            <v>1.79</v>
          </cell>
          <cell r="R121">
            <v>0.68200000000000005</v>
          </cell>
          <cell r="AR121">
            <v>-5.0559440559441171E-3</v>
          </cell>
        </row>
        <row r="122">
          <cell r="M122">
            <v>-27.16</v>
          </cell>
          <cell r="O122">
            <v>1.78</v>
          </cell>
          <cell r="R122">
            <v>0.66500000000000004</v>
          </cell>
          <cell r="AR122">
            <v>-4.3636363636364583E-3</v>
          </cell>
        </row>
        <row r="123">
          <cell r="M123" t="e">
            <v>#N/A</v>
          </cell>
          <cell r="O123" t="e">
            <v>#N/A</v>
          </cell>
          <cell r="R123" t="e">
            <v>#N/A</v>
          </cell>
          <cell r="AR123" t="e">
            <v>#N/A</v>
          </cell>
        </row>
        <row r="124">
          <cell r="M124" t="e">
            <v>#N/A</v>
          </cell>
          <cell r="O124" t="e">
            <v>#N/A</v>
          </cell>
          <cell r="R124" t="e">
            <v>#N/A</v>
          </cell>
          <cell r="AR124" t="e">
            <v>#N/A</v>
          </cell>
        </row>
        <row r="125">
          <cell r="M125" t="e">
            <v>#N/A</v>
          </cell>
          <cell r="O125" t="e">
            <v>#N/A</v>
          </cell>
          <cell r="R125" t="e">
            <v>#N/A</v>
          </cell>
          <cell r="AR125" t="e">
            <v>#N/A</v>
          </cell>
        </row>
        <row r="126">
          <cell r="M126" t="e">
            <v>#N/A</v>
          </cell>
          <cell r="O126" t="e">
            <v>#N/A</v>
          </cell>
          <cell r="R126" t="e">
            <v>#N/A</v>
          </cell>
          <cell r="AR126" t="e">
            <v>#N/A</v>
          </cell>
        </row>
        <row r="127">
          <cell r="M127" t="e">
            <v>#N/A</v>
          </cell>
          <cell r="O127" t="e">
            <v>#N/A</v>
          </cell>
          <cell r="R127" t="e">
            <v>#N/A</v>
          </cell>
          <cell r="AR127" t="e">
            <v>#N/A</v>
          </cell>
        </row>
        <row r="129">
          <cell r="M129">
            <v>-27.2</v>
          </cell>
          <cell r="O129">
            <v>2.2799999999999998</v>
          </cell>
          <cell r="R129">
            <v>0.60499999999999998</v>
          </cell>
          <cell r="AR129">
            <v>-5.5363636363636504E-2</v>
          </cell>
        </row>
        <row r="130">
          <cell r="M130">
            <v>-27.18</v>
          </cell>
          <cell r="O130">
            <v>2.15</v>
          </cell>
          <cell r="R130">
            <v>0.63600000000000001</v>
          </cell>
          <cell r="AR130">
            <v>-3.9863636363636434E-2</v>
          </cell>
        </row>
        <row r="131">
          <cell r="M131">
            <v>-27.02</v>
          </cell>
          <cell r="O131">
            <v>2.81</v>
          </cell>
          <cell r="R131">
            <v>10.188000000000001</v>
          </cell>
          <cell r="AR131">
            <v>3.14930303030303</v>
          </cell>
        </row>
        <row r="132">
          <cell r="M132">
            <v>-27.23</v>
          </cell>
          <cell r="O132">
            <v>2.15</v>
          </cell>
          <cell r="R132">
            <v>0.64300000000000002</v>
          </cell>
          <cell r="AR132">
            <v>2.357636363636364</v>
          </cell>
        </row>
        <row r="133">
          <cell r="M133">
            <v>-27.29</v>
          </cell>
          <cell r="O133">
            <v>1.96</v>
          </cell>
          <cell r="R133">
            <v>0.68200000000000005</v>
          </cell>
          <cell r="AR133">
            <v>1.8904363636363637</v>
          </cell>
        </row>
        <row r="134">
          <cell r="M134">
            <v>-27.09</v>
          </cell>
          <cell r="O134">
            <v>2.16</v>
          </cell>
          <cell r="R134">
            <v>0.69599999999999995</v>
          </cell>
          <cell r="AR134">
            <v>1.5813030303030302</v>
          </cell>
        </row>
        <row r="135">
          <cell r="M135">
            <v>-27.19</v>
          </cell>
          <cell r="O135">
            <v>2.4500000000000002</v>
          </cell>
          <cell r="R135">
            <v>0.67700000000000005</v>
          </cell>
          <cell r="AR135">
            <v>1.3577792207792208</v>
          </cell>
        </row>
        <row r="136">
          <cell r="M136">
            <v>-27.19</v>
          </cell>
          <cell r="O136">
            <v>2.2200000000000002</v>
          </cell>
          <cell r="R136">
            <v>0.68100000000000005</v>
          </cell>
          <cell r="AR136">
            <v>1.1906363636363635</v>
          </cell>
        </row>
        <row r="137">
          <cell r="M137">
            <v>-27.17</v>
          </cell>
          <cell r="O137">
            <v>1.97</v>
          </cell>
          <cell r="R137">
            <v>0.64400000000000002</v>
          </cell>
          <cell r="AR137">
            <v>1.0565252525252524</v>
          </cell>
        </row>
        <row r="138">
          <cell r="M138">
            <v>-27.16</v>
          </cell>
          <cell r="O138">
            <v>2.0099999999999998</v>
          </cell>
          <cell r="R138">
            <v>0.68300000000000005</v>
          </cell>
          <cell r="AR138">
            <v>0.95313636363636367</v>
          </cell>
        </row>
        <row r="139">
          <cell r="M139">
            <v>-27.22</v>
          </cell>
          <cell r="O139">
            <v>1.94</v>
          </cell>
          <cell r="R139">
            <v>0.73799999999999999</v>
          </cell>
          <cell r="AR139">
            <v>0.87354545454545462</v>
          </cell>
        </row>
        <row r="140">
          <cell r="M140">
            <v>-27.2</v>
          </cell>
          <cell r="O140">
            <v>1.86</v>
          </cell>
          <cell r="R140">
            <v>0.61799999999999999</v>
          </cell>
          <cell r="AR140">
            <v>0.79721969696969675</v>
          </cell>
        </row>
        <row r="141">
          <cell r="M141">
            <v>-27.08</v>
          </cell>
          <cell r="O141">
            <v>1.85</v>
          </cell>
          <cell r="R141">
            <v>0.59299999999999997</v>
          </cell>
          <cell r="AR141">
            <v>0.73071328671328661</v>
          </cell>
        </row>
        <row r="142">
          <cell r="M142">
            <v>-27.16</v>
          </cell>
          <cell r="O142">
            <v>1.86</v>
          </cell>
          <cell r="R142">
            <v>0.69</v>
          </cell>
          <cell r="AR142">
            <v>0.68063636363636348</v>
          </cell>
        </row>
        <row r="143">
          <cell r="M143" t="e">
            <v>#N/A</v>
          </cell>
          <cell r="O143" t="e">
            <v>#N/A</v>
          </cell>
          <cell r="R143" t="e">
            <v>#N/A</v>
          </cell>
          <cell r="AR143" t="e">
            <v>#N/A</v>
          </cell>
        </row>
        <row r="144">
          <cell r="M144" t="e">
            <v>#N/A</v>
          </cell>
          <cell r="O144" t="e">
            <v>#N/A</v>
          </cell>
          <cell r="R144" t="e">
            <v>#N/A</v>
          </cell>
          <cell r="AR144" t="e">
            <v>#N/A</v>
          </cell>
        </row>
        <row r="145">
          <cell r="M145" t="e">
            <v>#N/A</v>
          </cell>
          <cell r="O145" t="e">
            <v>#N/A</v>
          </cell>
          <cell r="R145" t="e">
            <v>#N/A</v>
          </cell>
          <cell r="AR145" t="e">
            <v>#N/A</v>
          </cell>
        </row>
        <row r="146">
          <cell r="M146" t="e">
            <v>#N/A</v>
          </cell>
          <cell r="O146" t="e">
            <v>#N/A</v>
          </cell>
          <cell r="R146" t="e">
            <v>#N/A</v>
          </cell>
          <cell r="AR146" t="e">
            <v>#N/A</v>
          </cell>
        </row>
        <row r="147">
          <cell r="M147" t="e">
            <v>#N/A</v>
          </cell>
          <cell r="O147" t="e">
            <v>#N/A</v>
          </cell>
          <cell r="R147" t="e">
            <v>#N/A</v>
          </cell>
          <cell r="AR147" t="e">
            <v>#N/A</v>
          </cell>
        </row>
        <row r="148">
          <cell r="M148" t="e">
            <v>#N/A</v>
          </cell>
          <cell r="O148" t="e">
            <v>#N/A</v>
          </cell>
          <cell r="R148" t="e">
            <v>#N/A</v>
          </cell>
          <cell r="AR148" t="e">
            <v>#N/A</v>
          </cell>
        </row>
        <row r="150">
          <cell r="M150">
            <v>-27.15</v>
          </cell>
          <cell r="O150">
            <v>1.8</v>
          </cell>
          <cell r="R150">
            <v>0.67800000000000005</v>
          </cell>
          <cell r="AR150">
            <v>1.7636363636363561E-2</v>
          </cell>
        </row>
        <row r="151">
          <cell r="M151">
            <v>-27.14</v>
          </cell>
          <cell r="O151">
            <v>1.91</v>
          </cell>
          <cell r="R151">
            <v>0.69099999999999995</v>
          </cell>
          <cell r="AR151">
            <v>2.4136363636363511E-2</v>
          </cell>
        </row>
        <row r="152">
          <cell r="M152">
            <v>-27.17</v>
          </cell>
          <cell r="O152">
            <v>2.0699999999999998</v>
          </cell>
          <cell r="R152">
            <v>0.65800000000000003</v>
          </cell>
          <cell r="AR152">
            <v>1.5303030303030263E-2</v>
          </cell>
        </row>
        <row r="153">
          <cell r="M153">
            <v>-27.18</v>
          </cell>
          <cell r="O153">
            <v>1.98</v>
          </cell>
          <cell r="R153">
            <v>0.69899999999999995</v>
          </cell>
          <cell r="AR153">
            <v>2.1136363636363509E-2</v>
          </cell>
        </row>
        <row r="154">
          <cell r="M154">
            <v>-27.16</v>
          </cell>
          <cell r="O154">
            <v>1.86</v>
          </cell>
          <cell r="R154">
            <v>0.66900000000000004</v>
          </cell>
          <cell r="AR154">
            <v>1.8636363636363562E-2</v>
          </cell>
        </row>
        <row r="155">
          <cell r="AR155">
            <v>1.8636363636363562E-2</v>
          </cell>
        </row>
        <row r="156">
          <cell r="M156">
            <v>-27.16</v>
          </cell>
          <cell r="O156">
            <v>2.02</v>
          </cell>
          <cell r="R156">
            <v>0.65400000000000003</v>
          </cell>
          <cell r="AR156">
            <v>1.446969696969691E-2</v>
          </cell>
        </row>
        <row r="157">
          <cell r="M157">
            <v>-27.13</v>
          </cell>
          <cell r="O157">
            <v>1.95</v>
          </cell>
          <cell r="R157">
            <v>0.67700000000000005</v>
          </cell>
          <cell r="AR157">
            <v>1.4779220779220781E-2</v>
          </cell>
        </row>
        <row r="158">
          <cell r="M158">
            <v>-27.14</v>
          </cell>
          <cell r="O158">
            <v>1.8</v>
          </cell>
          <cell r="R158">
            <v>0.67200000000000004</v>
          </cell>
          <cell r="AR158">
            <v>1.4386363636363586E-2</v>
          </cell>
        </row>
        <row r="159">
          <cell r="M159">
            <v>-27.15</v>
          </cell>
          <cell r="O159">
            <v>1.9</v>
          </cell>
          <cell r="R159">
            <v>0.66400000000000003</v>
          </cell>
          <cell r="AR159">
            <v>1.3191919191919088E-2</v>
          </cell>
        </row>
        <row r="160">
          <cell r="M160" t="e">
            <v>#N/A</v>
          </cell>
          <cell r="O160" t="e">
            <v>#N/A</v>
          </cell>
          <cell r="R160" t="e">
            <v>#N/A</v>
          </cell>
          <cell r="AR160" t="e">
            <v>#N/A</v>
          </cell>
        </row>
        <row r="161">
          <cell r="M161" t="e">
            <v>#N/A</v>
          </cell>
          <cell r="O161" t="e">
            <v>#N/A</v>
          </cell>
          <cell r="R161" t="e">
            <v>#N/A</v>
          </cell>
          <cell r="AR161" t="e">
            <v>#N/A</v>
          </cell>
        </row>
        <row r="162">
          <cell r="M162" t="e">
            <v>#N/A</v>
          </cell>
          <cell r="O162" t="e">
            <v>#N/A</v>
          </cell>
          <cell r="R162" t="e">
            <v>#N/A</v>
          </cell>
          <cell r="AR162" t="e">
            <v>#N/A</v>
          </cell>
        </row>
        <row r="163">
          <cell r="M163" t="e">
            <v>#N/A</v>
          </cell>
          <cell r="O163" t="e">
            <v>#N/A</v>
          </cell>
          <cell r="R163" t="e">
            <v>#N/A</v>
          </cell>
          <cell r="AR163" t="e">
            <v>#N/A</v>
          </cell>
        </row>
        <row r="164">
          <cell r="M164" t="e">
            <v>#N/A</v>
          </cell>
          <cell r="O164" t="e">
            <v>#N/A</v>
          </cell>
          <cell r="R164" t="e">
            <v>#N/A</v>
          </cell>
          <cell r="AR164" t="e">
            <v>#N/A</v>
          </cell>
        </row>
        <row r="165">
          <cell r="M165" t="e">
            <v>#N/A</v>
          </cell>
          <cell r="O165" t="e">
            <v>#N/A</v>
          </cell>
          <cell r="R165" t="e">
            <v>#N/A</v>
          </cell>
          <cell r="AR165" t="e">
            <v>#N/A</v>
          </cell>
        </row>
        <row r="166">
          <cell r="M166" t="e">
            <v>#N/A</v>
          </cell>
          <cell r="O166" t="e">
            <v>#N/A</v>
          </cell>
          <cell r="R166" t="e">
            <v>#N/A</v>
          </cell>
          <cell r="AR166" t="e">
            <v>#N/A</v>
          </cell>
        </row>
        <row r="167">
          <cell r="M167" t="e">
            <v>#N/A</v>
          </cell>
          <cell r="O167" t="e">
            <v>#N/A</v>
          </cell>
          <cell r="R167" t="e">
            <v>#N/A</v>
          </cell>
          <cell r="AR167" t="e">
            <v>#N/A</v>
          </cell>
        </row>
        <row r="168">
          <cell r="M168" t="e">
            <v>#N/A</v>
          </cell>
          <cell r="O168" t="e">
            <v>#N/A</v>
          </cell>
          <cell r="R168" t="e">
            <v>#N/A</v>
          </cell>
          <cell r="AR168" t="e">
            <v>#N/A</v>
          </cell>
        </row>
        <row r="169">
          <cell r="M169" t="e">
            <v>#N/A</v>
          </cell>
          <cell r="O169" t="e">
            <v>#N/A</v>
          </cell>
          <cell r="R169" t="e">
            <v>#N/A</v>
          </cell>
          <cell r="AR169" t="e">
            <v>#N/A</v>
          </cell>
        </row>
        <row r="171">
          <cell r="M171">
            <v>-18.03</v>
          </cell>
          <cell r="O171">
            <v>2.29</v>
          </cell>
          <cell r="R171">
            <v>0.67700000000000005</v>
          </cell>
          <cell r="AR171">
            <v>1.663636363636356E-2</v>
          </cell>
        </row>
        <row r="172">
          <cell r="M172">
            <v>-18.03</v>
          </cell>
          <cell r="O172">
            <v>2.21</v>
          </cell>
          <cell r="R172">
            <v>0.64400000000000002</v>
          </cell>
          <cell r="AR172">
            <v>1.3636363636360116E-4</v>
          </cell>
        </row>
        <row r="173">
          <cell r="M173">
            <v>-17.940000000000001</v>
          </cell>
          <cell r="O173">
            <v>2.15</v>
          </cell>
          <cell r="R173">
            <v>0.66900000000000004</v>
          </cell>
          <cell r="AR173">
            <v>2.9696969696969555E-3</v>
          </cell>
        </row>
        <row r="174">
          <cell r="M174">
            <v>-18.05</v>
          </cell>
          <cell r="O174">
            <v>2.4300000000000002</v>
          </cell>
          <cell r="R174">
            <v>0.64400000000000002</v>
          </cell>
          <cell r="AR174">
            <v>-1.8636363636364006E-3</v>
          </cell>
        </row>
        <row r="175">
          <cell r="M175">
            <v>-18.02</v>
          </cell>
          <cell r="O175">
            <v>2.11</v>
          </cell>
          <cell r="R175">
            <v>0.66400000000000003</v>
          </cell>
          <cell r="AR175">
            <v>-7.6363636363641074E-4</v>
          </cell>
        </row>
        <row r="176">
          <cell r="M176">
            <v>-18.05</v>
          </cell>
          <cell r="O176">
            <v>2.21</v>
          </cell>
          <cell r="R176">
            <v>0.64400000000000002</v>
          </cell>
          <cell r="AR176">
            <v>-3.3636363636363464E-3</v>
          </cell>
        </row>
        <row r="177">
          <cell r="M177">
            <v>-18.03</v>
          </cell>
          <cell r="O177">
            <v>2.1</v>
          </cell>
          <cell r="R177">
            <v>0.65100000000000002</v>
          </cell>
          <cell r="AR177">
            <v>-4.2207792207792361E-3</v>
          </cell>
        </row>
        <row r="178">
          <cell r="M178">
            <v>-18.03</v>
          </cell>
          <cell r="O178">
            <v>2.11</v>
          </cell>
          <cell r="R178">
            <v>0.66800000000000004</v>
          </cell>
          <cell r="AR178">
            <v>-2.7386363636363598E-3</v>
          </cell>
        </row>
        <row r="179">
          <cell r="M179">
            <v>-18.02</v>
          </cell>
          <cell r="O179">
            <v>2.09</v>
          </cell>
          <cell r="R179">
            <v>0.66700000000000004</v>
          </cell>
          <cell r="AR179">
            <v>-1.6969696969697523E-3</v>
          </cell>
        </row>
        <row r="180">
          <cell r="M180">
            <v>-18.010000000000002</v>
          </cell>
          <cell r="O180">
            <v>2.0699999999999998</v>
          </cell>
          <cell r="R180">
            <v>0.64600000000000002</v>
          </cell>
          <cell r="AR180">
            <v>-2.9636363636363905E-3</v>
          </cell>
        </row>
        <row r="181">
          <cell r="M181">
            <v>-18.04</v>
          </cell>
          <cell r="O181">
            <v>2.12</v>
          </cell>
          <cell r="R181">
            <v>0.68100000000000005</v>
          </cell>
          <cell r="AR181">
            <v>-8.18181818181829E-4</v>
          </cell>
        </row>
        <row r="182">
          <cell r="M182">
            <v>-18.04</v>
          </cell>
          <cell r="O182">
            <v>2.09</v>
          </cell>
          <cell r="R182">
            <v>0.65500000000000003</v>
          </cell>
          <cell r="AR182">
            <v>-1.1969696969696964E-3</v>
          </cell>
        </row>
        <row r="183">
          <cell r="M183">
            <v>-18.03</v>
          </cell>
          <cell r="O183">
            <v>2.06</v>
          </cell>
          <cell r="R183">
            <v>0.66400000000000003</v>
          </cell>
          <cell r="AR183">
            <v>-8.2517482517485696E-4</v>
          </cell>
        </row>
        <row r="184">
          <cell r="M184">
            <v>-18.02</v>
          </cell>
          <cell r="O184">
            <v>2.0499999999999998</v>
          </cell>
          <cell r="R184">
            <v>0.66500000000000004</v>
          </cell>
          <cell r="AR184">
            <v>-4.3506493506495492E-4</v>
          </cell>
        </row>
        <row r="185">
          <cell r="AR185">
            <v>-4.3506493506495492E-4</v>
          </cell>
        </row>
        <row r="186">
          <cell r="M186">
            <v>-18.02</v>
          </cell>
          <cell r="O186">
            <v>2.0499999999999998</v>
          </cell>
          <cell r="R186">
            <v>0.63500000000000001</v>
          </cell>
          <cell r="AR186">
            <v>-2.0969696969698193E-3</v>
          </cell>
        </row>
        <row r="187">
          <cell r="M187">
            <v>-18.02</v>
          </cell>
          <cell r="O187">
            <v>2.0699999999999998</v>
          </cell>
          <cell r="R187">
            <v>0.63700000000000001</v>
          </cell>
          <cell r="AR187">
            <v>-3.4261363636364228E-3</v>
          </cell>
        </row>
        <row r="188">
          <cell r="M188" t="e">
            <v>#N/A</v>
          </cell>
          <cell r="O188" t="e">
            <v>#N/A</v>
          </cell>
          <cell r="R188" t="e">
            <v>#N/A</v>
          </cell>
          <cell r="AR188" t="e">
            <v>#N/A</v>
          </cell>
        </row>
        <row r="189">
          <cell r="M189" t="e">
            <v>#N/A</v>
          </cell>
          <cell r="O189" t="e">
            <v>#N/A</v>
          </cell>
          <cell r="R189" t="e">
            <v>#N/A</v>
          </cell>
          <cell r="AR189" t="e">
            <v>#N/A</v>
          </cell>
        </row>
        <row r="190">
          <cell r="M190" t="e">
            <v>#N/A</v>
          </cell>
          <cell r="O190" t="e">
            <v>#N/A</v>
          </cell>
          <cell r="R190" t="e">
            <v>#N/A</v>
          </cell>
          <cell r="AR190" t="e">
            <v>#N/A</v>
          </cell>
        </row>
      </sheetData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nput easotope"/>
      <sheetName val=" corrected all data"/>
      <sheetName val="For mean data AFB"/>
      <sheetName val="Outlier corrected"/>
      <sheetName val="Summary"/>
      <sheetName val="Clean data"/>
    </sheetNames>
    <sheetDataSet>
      <sheetData sheetId="0"/>
      <sheetData sheetId="1"/>
      <sheetData sheetId="2"/>
      <sheetData sheetId="3">
        <row r="24">
          <cell r="S24">
            <v>0.69399999999999995</v>
          </cell>
          <cell r="V24">
            <v>0.25</v>
          </cell>
        </row>
        <row r="25">
          <cell r="S25">
            <v>0.66900000000000004</v>
          </cell>
          <cell r="V25">
            <v>6.9000000000000006E-2</v>
          </cell>
        </row>
        <row r="26">
          <cell r="S26">
            <v>0.68799999999999994</v>
          </cell>
          <cell r="V26">
            <v>0.192</v>
          </cell>
        </row>
        <row r="27">
          <cell r="S27">
            <v>0.68899999999999995</v>
          </cell>
          <cell r="V27">
            <v>7.4999999999999997E-2</v>
          </cell>
        </row>
        <row r="29">
          <cell r="S29">
            <v>0.66200000000000003</v>
          </cell>
          <cell r="V29">
            <v>-0.30499999999999999</v>
          </cell>
        </row>
        <row r="31">
          <cell r="S31">
            <v>0.70499999999999996</v>
          </cell>
          <cell r="V31">
            <v>0.17299999999999999</v>
          </cell>
        </row>
        <row r="32">
          <cell r="S32">
            <v>0.66100000000000003</v>
          </cell>
          <cell r="V32">
            <v>7.9000000000000001E-2</v>
          </cell>
        </row>
        <row r="33">
          <cell r="S33">
            <v>0.67500000000000004</v>
          </cell>
          <cell r="V33">
            <v>-0.17799999999999999</v>
          </cell>
        </row>
        <row r="34">
          <cell r="S34">
            <v>0.66900000000000004</v>
          </cell>
          <cell r="V34">
            <v>-0.34799999999999998</v>
          </cell>
        </row>
        <row r="35">
          <cell r="S35">
            <v>0.64700000000000002</v>
          </cell>
          <cell r="V35">
            <v>-0.27300000000000002</v>
          </cell>
        </row>
        <row r="36">
          <cell r="S36">
            <v>0.64600000000000002</v>
          </cell>
          <cell r="V36">
            <v>-0.36899999999999999</v>
          </cell>
        </row>
        <row r="37">
          <cell r="S37">
            <v>0.64800000000000002</v>
          </cell>
          <cell r="V37">
            <v>-0.317</v>
          </cell>
        </row>
        <row r="38">
          <cell r="S38">
            <v>0.71299999999999997</v>
          </cell>
          <cell r="V38">
            <v>-0.215</v>
          </cell>
        </row>
        <row r="69">
          <cell r="S69">
            <v>0.70399999999999996</v>
          </cell>
          <cell r="V69">
            <v>0.128</v>
          </cell>
        </row>
        <row r="70">
          <cell r="S70">
            <v>0.67500000000000004</v>
          </cell>
          <cell r="V70">
            <v>-0.13700000000000001</v>
          </cell>
        </row>
        <row r="71">
          <cell r="S71">
            <v>0.64300000000000002</v>
          </cell>
          <cell r="V71">
            <v>0.156</v>
          </cell>
        </row>
        <row r="72">
          <cell r="S72">
            <v>0.68400000000000005</v>
          </cell>
          <cell r="V72">
            <v>-0.252</v>
          </cell>
        </row>
        <row r="73">
          <cell r="S73">
            <v>0.64700000000000002</v>
          </cell>
          <cell r="V73">
            <v>-0.13600000000000001</v>
          </cell>
        </row>
        <row r="74">
          <cell r="S74">
            <v>0.69199999999999995</v>
          </cell>
          <cell r="V74">
            <v>-0.26700000000000002</v>
          </cell>
        </row>
        <row r="76">
          <cell r="S76">
            <v>0.66</v>
          </cell>
          <cell r="V76">
            <v>-0.215</v>
          </cell>
        </row>
        <row r="77">
          <cell r="S77">
            <v>0.66600000000000004</v>
          </cell>
          <cell r="V77">
            <v>0.29799999999999999</v>
          </cell>
        </row>
        <row r="78">
          <cell r="S78">
            <v>0.66100000000000003</v>
          </cell>
          <cell r="V78">
            <v>6.9000000000000006E-2</v>
          </cell>
        </row>
        <row r="79">
          <cell r="S79">
            <v>0.65400000000000003</v>
          </cell>
          <cell r="V79">
            <v>0.01</v>
          </cell>
        </row>
        <row r="80">
          <cell r="S80">
            <v>0.68500000000000005</v>
          </cell>
          <cell r="V80">
            <v>-0.22</v>
          </cell>
        </row>
        <row r="81">
          <cell r="S81">
            <v>0.67200000000000004</v>
          </cell>
          <cell r="V81">
            <v>-0.23400000000000001</v>
          </cell>
        </row>
        <row r="82">
          <cell r="S82">
            <v>0.63300000000000001</v>
          </cell>
          <cell r="V82">
            <v>-9.8000000000000004E-2</v>
          </cell>
        </row>
        <row r="83">
          <cell r="S83">
            <v>0.67100000000000004</v>
          </cell>
          <cell r="V83">
            <v>-0.29699999999999999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5"/>
  <sheetViews>
    <sheetView topLeftCell="A45" zoomScale="85" zoomScaleNormal="85" workbookViewId="0">
      <selection activeCell="F79" sqref="F79"/>
    </sheetView>
  </sheetViews>
  <sheetFormatPr defaultRowHeight="14.4" x14ac:dyDescent="0.3"/>
  <sheetData>
    <row r="1" spans="1:9" x14ac:dyDescent="0.3">
      <c r="A1" t="s">
        <v>46</v>
      </c>
      <c r="B1">
        <v>48</v>
      </c>
    </row>
    <row r="2" spans="1:9" x14ac:dyDescent="0.3">
      <c r="A2" t="s">
        <v>47</v>
      </c>
      <c r="B2">
        <v>52</v>
      </c>
    </row>
    <row r="4" spans="1:9" ht="43.2" x14ac:dyDescent="0.3">
      <c r="A4" s="31" t="s">
        <v>48</v>
      </c>
      <c r="B4" s="31" t="s">
        <v>49</v>
      </c>
      <c r="C4" s="31" t="s">
        <v>50</v>
      </c>
      <c r="D4" s="32" t="s">
        <v>51</v>
      </c>
      <c r="G4" s="32" t="s">
        <v>52</v>
      </c>
      <c r="H4" s="31" t="s">
        <v>53</v>
      </c>
      <c r="I4" s="31"/>
    </row>
    <row r="5" spans="1:9" x14ac:dyDescent="0.3">
      <c r="A5">
        <v>100</v>
      </c>
      <c r="B5" s="30">
        <f>(100-A5)*0.48</f>
        <v>0</v>
      </c>
      <c r="C5" s="30">
        <f>(100-A5)*0.52</f>
        <v>0</v>
      </c>
      <c r="D5" s="30">
        <f>100*(A5/(A5+B5))</f>
        <v>100</v>
      </c>
      <c r="E5">
        <v>1</v>
      </c>
      <c r="F5">
        <v>2</v>
      </c>
      <c r="G5">
        <v>100</v>
      </c>
      <c r="H5">
        <f>(4*(10^(-7))*G5^4) - (3*(10^(-5))*G5^3) + (0.0043*G5^2) + (0.4503*G5) + 0.1023</f>
        <v>98.132300000000001</v>
      </c>
    </row>
    <row r="6" spans="1:9" x14ac:dyDescent="0.3">
      <c r="A6">
        <v>99</v>
      </c>
      <c r="B6" s="30">
        <f t="shared" ref="B6:B69" si="0">(100-A6)*0.48</f>
        <v>0.48</v>
      </c>
      <c r="C6" s="30">
        <f t="shared" ref="C6:C9" si="1">(100-A6)*0.52</f>
        <v>0.52</v>
      </c>
      <c r="D6" s="30">
        <f t="shared" ref="D6:D9" si="2">100*(A6/(A6+B6))</f>
        <v>99.51749095295537</v>
      </c>
      <c r="E6">
        <v>1</v>
      </c>
      <c r="F6">
        <v>2</v>
      </c>
      <c r="G6">
        <v>99</v>
      </c>
      <c r="H6">
        <f t="shared" ref="H6:H69" si="3">(4*(10^(-7))*G6^4) - (3*(10^(-5))*G6^3) + (0.0043*G6^2) + (0.4503*G6) + 0.1023</f>
        <v>96.141170399999979</v>
      </c>
    </row>
    <row r="7" spans="1:9" x14ac:dyDescent="0.3">
      <c r="A7">
        <v>98</v>
      </c>
      <c r="B7" s="30">
        <f t="shared" si="0"/>
        <v>0.96</v>
      </c>
      <c r="C7" s="30">
        <f t="shared" si="1"/>
        <v>1.04</v>
      </c>
      <c r="D7" s="30">
        <f t="shared" si="2"/>
        <v>99.0299110751819</v>
      </c>
      <c r="E7">
        <v>1</v>
      </c>
      <c r="F7">
        <v>2</v>
      </c>
      <c r="G7">
        <v>98</v>
      </c>
      <c r="H7">
        <f t="shared" si="3"/>
        <v>94.187866399999976</v>
      </c>
    </row>
    <row r="8" spans="1:9" x14ac:dyDescent="0.3">
      <c r="A8">
        <v>97</v>
      </c>
      <c r="B8" s="30">
        <f t="shared" si="0"/>
        <v>1.44</v>
      </c>
      <c r="C8" s="30">
        <f t="shared" si="1"/>
        <v>1.56</v>
      </c>
      <c r="D8" s="30">
        <f t="shared" si="2"/>
        <v>98.537180008126782</v>
      </c>
      <c r="E8">
        <v>1</v>
      </c>
      <c r="F8">
        <v>2</v>
      </c>
      <c r="G8">
        <v>97</v>
      </c>
      <c r="H8">
        <f t="shared" si="3"/>
        <v>92.271622399999998</v>
      </c>
    </row>
    <row r="9" spans="1:9" x14ac:dyDescent="0.3">
      <c r="A9">
        <v>96</v>
      </c>
      <c r="B9" s="30">
        <f t="shared" si="0"/>
        <v>1.92</v>
      </c>
      <c r="C9" s="30">
        <f t="shared" si="1"/>
        <v>2.08</v>
      </c>
      <c r="D9" s="30">
        <f t="shared" si="2"/>
        <v>98.039215686274503</v>
      </c>
      <c r="E9">
        <v>1</v>
      </c>
      <c r="F9">
        <v>2</v>
      </c>
      <c r="G9">
        <v>96</v>
      </c>
      <c r="H9">
        <f t="shared" si="3"/>
        <v>90.391682399999993</v>
      </c>
    </row>
    <row r="10" spans="1:9" x14ac:dyDescent="0.3">
      <c r="A10">
        <v>95</v>
      </c>
      <c r="B10" s="30">
        <f t="shared" si="0"/>
        <v>2.4</v>
      </c>
      <c r="C10" s="30">
        <f t="shared" ref="C10:C73" si="4">(100-A10)*0.52</f>
        <v>2.6</v>
      </c>
      <c r="D10" s="30">
        <f t="shared" ref="D10:D73" si="5">100*(A10/(A10+B10))</f>
        <v>97.5359342915811</v>
      </c>
      <c r="E10">
        <v>1</v>
      </c>
      <c r="F10">
        <v>2</v>
      </c>
      <c r="G10">
        <v>95</v>
      </c>
      <c r="H10">
        <f t="shared" si="3"/>
        <v>88.547299999999993</v>
      </c>
    </row>
    <row r="11" spans="1:9" x14ac:dyDescent="0.3">
      <c r="A11">
        <v>94</v>
      </c>
      <c r="B11" s="30">
        <f t="shared" si="0"/>
        <v>2.88</v>
      </c>
      <c r="C11" s="30">
        <f t="shared" si="4"/>
        <v>3.12</v>
      </c>
      <c r="D11" s="30">
        <f t="shared" si="5"/>
        <v>97.027250206440968</v>
      </c>
      <c r="E11">
        <v>1</v>
      </c>
      <c r="F11">
        <v>2</v>
      </c>
      <c r="G11">
        <v>94</v>
      </c>
      <c r="H11">
        <f t="shared" si="3"/>
        <v>86.737738399999984</v>
      </c>
    </row>
    <row r="12" spans="1:9" x14ac:dyDescent="0.3">
      <c r="A12">
        <v>93</v>
      </c>
      <c r="B12" s="30">
        <f t="shared" si="0"/>
        <v>3.36</v>
      </c>
      <c r="C12" s="30">
        <f t="shared" si="4"/>
        <v>3.64</v>
      </c>
      <c r="D12" s="30">
        <f t="shared" si="5"/>
        <v>96.513075965130753</v>
      </c>
      <c r="E12">
        <v>1</v>
      </c>
      <c r="F12">
        <v>2</v>
      </c>
      <c r="G12">
        <v>93</v>
      </c>
      <c r="H12">
        <f t="shared" si="3"/>
        <v>84.962270399999994</v>
      </c>
    </row>
    <row r="13" spans="1:9" x14ac:dyDescent="0.3">
      <c r="A13">
        <v>92</v>
      </c>
      <c r="B13" s="30">
        <f t="shared" si="0"/>
        <v>3.84</v>
      </c>
      <c r="C13" s="30">
        <f t="shared" si="4"/>
        <v>4.16</v>
      </c>
      <c r="D13" s="30">
        <f t="shared" si="5"/>
        <v>95.993322203672776</v>
      </c>
      <c r="E13">
        <v>1</v>
      </c>
      <c r="F13">
        <v>2</v>
      </c>
      <c r="G13">
        <v>92</v>
      </c>
      <c r="H13">
        <f t="shared" si="3"/>
        <v>83.220178399999995</v>
      </c>
    </row>
    <row r="14" spans="1:9" x14ac:dyDescent="0.3">
      <c r="A14">
        <v>91</v>
      </c>
      <c r="B14" s="30">
        <f t="shared" si="0"/>
        <v>4.32</v>
      </c>
      <c r="C14" s="30">
        <f t="shared" si="4"/>
        <v>4.68</v>
      </c>
      <c r="D14" s="30">
        <f t="shared" si="5"/>
        <v>95.467897608057072</v>
      </c>
      <c r="E14">
        <v>1</v>
      </c>
      <c r="F14">
        <v>2</v>
      </c>
      <c r="G14">
        <v>91</v>
      </c>
      <c r="H14">
        <f t="shared" si="3"/>
        <v>81.510754399999996</v>
      </c>
    </row>
    <row r="15" spans="1:9" x14ac:dyDescent="0.3">
      <c r="A15">
        <v>90</v>
      </c>
      <c r="B15" s="30">
        <f t="shared" si="0"/>
        <v>4.8</v>
      </c>
      <c r="C15" s="30">
        <f t="shared" si="4"/>
        <v>5.2</v>
      </c>
      <c r="D15" s="30">
        <f t="shared" si="5"/>
        <v>94.936708860759495</v>
      </c>
      <c r="E15">
        <v>1</v>
      </c>
      <c r="F15">
        <v>2</v>
      </c>
      <c r="G15">
        <v>90</v>
      </c>
      <c r="H15">
        <f t="shared" si="3"/>
        <v>79.833299999999994</v>
      </c>
    </row>
    <row r="16" spans="1:9" x14ac:dyDescent="0.3">
      <c r="A16">
        <v>89</v>
      </c>
      <c r="B16" s="30">
        <f t="shared" si="0"/>
        <v>5.2799999999999994</v>
      </c>
      <c r="C16" s="30">
        <f t="shared" si="4"/>
        <v>5.7200000000000006</v>
      </c>
      <c r="D16" s="30">
        <f t="shared" si="5"/>
        <v>94.399660585490025</v>
      </c>
      <c r="E16">
        <v>1</v>
      </c>
      <c r="F16">
        <v>2</v>
      </c>
      <c r="G16">
        <v>89</v>
      </c>
      <c r="H16">
        <f t="shared" si="3"/>
        <v>78.187126399999997</v>
      </c>
    </row>
    <row r="17" spans="1:8" x14ac:dyDescent="0.3">
      <c r="A17">
        <v>88</v>
      </c>
      <c r="B17" s="30">
        <f t="shared" si="0"/>
        <v>5.76</v>
      </c>
      <c r="C17" s="30">
        <f t="shared" si="4"/>
        <v>6.24</v>
      </c>
      <c r="D17" s="30">
        <f t="shared" si="5"/>
        <v>93.856655290102381</v>
      </c>
      <c r="E17">
        <v>1</v>
      </c>
      <c r="F17">
        <v>2</v>
      </c>
      <c r="G17">
        <v>88</v>
      </c>
      <c r="H17">
        <f t="shared" si="3"/>
        <v>76.571554399999982</v>
      </c>
    </row>
    <row r="18" spans="1:8" x14ac:dyDescent="0.3">
      <c r="A18">
        <v>87</v>
      </c>
      <c r="B18" s="30">
        <f t="shared" si="0"/>
        <v>6.24</v>
      </c>
      <c r="C18" s="30">
        <f t="shared" si="4"/>
        <v>6.76</v>
      </c>
      <c r="D18" s="30">
        <f t="shared" si="5"/>
        <v>93.307593307593322</v>
      </c>
      <c r="E18">
        <v>1</v>
      </c>
      <c r="F18">
        <v>2</v>
      </c>
      <c r="G18">
        <v>87</v>
      </c>
      <c r="H18">
        <f t="shared" si="3"/>
        <v>74.985914399999999</v>
      </c>
    </row>
    <row r="19" spans="1:8" x14ac:dyDescent="0.3">
      <c r="A19">
        <v>86</v>
      </c>
      <c r="B19" s="30">
        <f t="shared" si="0"/>
        <v>6.72</v>
      </c>
      <c r="C19" s="30">
        <f t="shared" si="4"/>
        <v>7.28</v>
      </c>
      <c r="D19" s="30">
        <f t="shared" si="5"/>
        <v>92.752372735116481</v>
      </c>
      <c r="E19">
        <v>1</v>
      </c>
      <c r="F19">
        <v>2</v>
      </c>
      <c r="G19">
        <v>86</v>
      </c>
      <c r="H19">
        <f t="shared" si="3"/>
        <v>73.429546400000007</v>
      </c>
    </row>
    <row r="20" spans="1:8" x14ac:dyDescent="0.3">
      <c r="A20">
        <v>85</v>
      </c>
      <c r="B20" s="30">
        <f t="shared" si="0"/>
        <v>7.1999999999999993</v>
      </c>
      <c r="C20" s="30">
        <f t="shared" si="4"/>
        <v>7.8000000000000007</v>
      </c>
      <c r="D20" s="30">
        <f t="shared" si="5"/>
        <v>92.190889370932751</v>
      </c>
      <c r="E20">
        <v>1</v>
      </c>
      <c r="F20">
        <v>2</v>
      </c>
      <c r="G20">
        <v>85</v>
      </c>
      <c r="H20">
        <f t="shared" si="3"/>
        <v>71.901799999999994</v>
      </c>
    </row>
    <row r="21" spans="1:8" x14ac:dyDescent="0.3">
      <c r="A21">
        <v>84</v>
      </c>
      <c r="B21" s="30">
        <f t="shared" si="0"/>
        <v>7.68</v>
      </c>
      <c r="C21" s="30">
        <f t="shared" si="4"/>
        <v>8.32</v>
      </c>
      <c r="D21" s="30">
        <f t="shared" si="5"/>
        <v>91.623036649214654</v>
      </c>
      <c r="E21">
        <v>1</v>
      </c>
      <c r="F21">
        <v>2</v>
      </c>
      <c r="G21">
        <v>84</v>
      </c>
      <c r="H21">
        <f t="shared" si="3"/>
        <v>70.402034399999991</v>
      </c>
    </row>
    <row r="22" spans="1:8" x14ac:dyDescent="0.3">
      <c r="A22">
        <v>83</v>
      </c>
      <c r="B22" s="30">
        <f t="shared" si="0"/>
        <v>8.16</v>
      </c>
      <c r="C22" s="30">
        <f t="shared" si="4"/>
        <v>8.84</v>
      </c>
      <c r="D22" s="30">
        <f t="shared" si="5"/>
        <v>91.048705572619568</v>
      </c>
      <c r="E22">
        <v>1</v>
      </c>
      <c r="F22">
        <v>2</v>
      </c>
      <c r="G22">
        <v>83</v>
      </c>
      <c r="H22">
        <f t="shared" si="3"/>
        <v>68.929618399999995</v>
      </c>
    </row>
    <row r="23" spans="1:8" x14ac:dyDescent="0.3">
      <c r="A23">
        <v>82</v>
      </c>
      <c r="B23" s="30">
        <f t="shared" si="0"/>
        <v>8.64</v>
      </c>
      <c r="C23" s="30">
        <f t="shared" si="4"/>
        <v>9.36</v>
      </c>
      <c r="D23" s="30">
        <f t="shared" si="5"/>
        <v>90.467784642541929</v>
      </c>
      <c r="E23">
        <v>1</v>
      </c>
      <c r="F23">
        <v>2</v>
      </c>
      <c r="G23">
        <v>82</v>
      </c>
      <c r="H23">
        <f t="shared" si="3"/>
        <v>67.483930399999991</v>
      </c>
    </row>
    <row r="24" spans="1:8" x14ac:dyDescent="0.3">
      <c r="A24">
        <v>81</v>
      </c>
      <c r="B24" s="30">
        <f t="shared" si="0"/>
        <v>9.1199999999999992</v>
      </c>
      <c r="C24" s="30">
        <f t="shared" si="4"/>
        <v>9.8800000000000008</v>
      </c>
      <c r="D24" s="30">
        <f t="shared" si="5"/>
        <v>89.880159786950728</v>
      </c>
      <c r="E24">
        <v>1</v>
      </c>
      <c r="F24">
        <v>2</v>
      </c>
      <c r="G24">
        <v>81</v>
      </c>
      <c r="H24">
        <f t="shared" si="3"/>
        <v>66.064358399999989</v>
      </c>
    </row>
    <row r="25" spans="1:8" x14ac:dyDescent="0.3">
      <c r="A25">
        <v>80</v>
      </c>
      <c r="B25" s="30">
        <f t="shared" si="0"/>
        <v>9.6</v>
      </c>
      <c r="C25" s="30">
        <f t="shared" si="4"/>
        <v>10.4</v>
      </c>
      <c r="D25" s="30">
        <f t="shared" si="5"/>
        <v>89.285714285714292</v>
      </c>
      <c r="E25">
        <v>1</v>
      </c>
      <c r="F25">
        <v>2</v>
      </c>
      <c r="G25">
        <v>80</v>
      </c>
      <c r="H25">
        <f t="shared" si="3"/>
        <v>64.670299999999997</v>
      </c>
    </row>
    <row r="26" spans="1:8" x14ac:dyDescent="0.3">
      <c r="A26">
        <v>79</v>
      </c>
      <c r="B26" s="30">
        <f t="shared" si="0"/>
        <v>10.08</v>
      </c>
      <c r="C26" s="30">
        <f t="shared" si="4"/>
        <v>10.92</v>
      </c>
      <c r="D26" s="30">
        <f t="shared" si="5"/>
        <v>88.684328693309382</v>
      </c>
      <c r="E26">
        <v>1</v>
      </c>
      <c r="F26">
        <v>2</v>
      </c>
      <c r="G26">
        <v>79</v>
      </c>
      <c r="H26">
        <f t="shared" si="3"/>
        <v>63.301162399999996</v>
      </c>
    </row>
    <row r="27" spans="1:8" x14ac:dyDescent="0.3">
      <c r="A27">
        <v>78</v>
      </c>
      <c r="B27" s="30">
        <f t="shared" si="0"/>
        <v>10.559999999999999</v>
      </c>
      <c r="C27" s="30">
        <f t="shared" si="4"/>
        <v>11.440000000000001</v>
      </c>
      <c r="D27" s="30">
        <f t="shared" si="5"/>
        <v>88.075880758807585</v>
      </c>
      <c r="E27">
        <v>1</v>
      </c>
      <c r="F27">
        <v>2</v>
      </c>
      <c r="G27">
        <v>78</v>
      </c>
      <c r="H27">
        <f t="shared" si="3"/>
        <v>61.956362399999996</v>
      </c>
    </row>
    <row r="28" spans="1:8" x14ac:dyDescent="0.3">
      <c r="A28">
        <v>77</v>
      </c>
      <c r="B28" s="30">
        <f t="shared" si="0"/>
        <v>11.04</v>
      </c>
      <c r="C28" s="30">
        <f t="shared" si="4"/>
        <v>11.96</v>
      </c>
      <c r="D28" s="30">
        <f t="shared" si="5"/>
        <v>87.460245343025903</v>
      </c>
      <c r="E28">
        <v>1</v>
      </c>
      <c r="F28">
        <v>2</v>
      </c>
      <c r="G28">
        <v>77</v>
      </c>
      <c r="H28">
        <f t="shared" si="3"/>
        <v>60.635326399999997</v>
      </c>
    </row>
    <row r="29" spans="1:8" x14ac:dyDescent="0.3">
      <c r="A29">
        <v>76</v>
      </c>
      <c r="B29" s="30">
        <f t="shared" si="0"/>
        <v>11.52</v>
      </c>
      <c r="C29" s="30">
        <f t="shared" si="4"/>
        <v>12.48</v>
      </c>
      <c r="D29" s="30">
        <f t="shared" si="5"/>
        <v>86.837294332723957</v>
      </c>
      <c r="E29">
        <v>1</v>
      </c>
      <c r="F29">
        <v>2</v>
      </c>
      <c r="G29">
        <v>76</v>
      </c>
      <c r="H29">
        <f t="shared" si="3"/>
        <v>59.337490399999993</v>
      </c>
    </row>
    <row r="30" spans="1:8" x14ac:dyDescent="0.3">
      <c r="A30">
        <v>75</v>
      </c>
      <c r="B30" s="30">
        <f t="shared" si="0"/>
        <v>12</v>
      </c>
      <c r="C30" s="30">
        <f t="shared" si="4"/>
        <v>13</v>
      </c>
      <c r="D30" s="30">
        <f t="shared" si="5"/>
        <v>86.206896551724128</v>
      </c>
      <c r="E30">
        <v>1</v>
      </c>
      <c r="F30">
        <v>2</v>
      </c>
      <c r="G30">
        <v>75</v>
      </c>
      <c r="H30">
        <f t="shared" si="3"/>
        <v>58.0623</v>
      </c>
    </row>
    <row r="31" spans="1:8" x14ac:dyDescent="0.3">
      <c r="A31">
        <v>74</v>
      </c>
      <c r="B31" s="30">
        <f t="shared" si="0"/>
        <v>12.48</v>
      </c>
      <c r="C31" s="30">
        <f t="shared" si="4"/>
        <v>13.52</v>
      </c>
      <c r="D31" s="30">
        <f t="shared" si="5"/>
        <v>85.568917668825165</v>
      </c>
      <c r="E31">
        <v>1</v>
      </c>
      <c r="F31">
        <v>2</v>
      </c>
      <c r="G31">
        <v>74</v>
      </c>
      <c r="H31">
        <f t="shared" si="3"/>
        <v>56.809210399999998</v>
      </c>
    </row>
    <row r="32" spans="1:8" x14ac:dyDescent="0.3">
      <c r="A32">
        <v>73</v>
      </c>
      <c r="B32" s="30">
        <f t="shared" si="0"/>
        <v>12.959999999999999</v>
      </c>
      <c r="C32" s="30">
        <f t="shared" si="4"/>
        <v>14.040000000000001</v>
      </c>
      <c r="D32" s="30">
        <f t="shared" si="5"/>
        <v>84.923220102373193</v>
      </c>
      <c r="E32">
        <v>1</v>
      </c>
      <c r="F32">
        <v>2</v>
      </c>
      <c r="G32">
        <v>73</v>
      </c>
      <c r="H32">
        <f t="shared" si="3"/>
        <v>55.57768639999999</v>
      </c>
    </row>
    <row r="33" spans="1:8" x14ac:dyDescent="0.3">
      <c r="A33">
        <v>72</v>
      </c>
      <c r="B33" s="30">
        <f t="shared" si="0"/>
        <v>13.44</v>
      </c>
      <c r="C33" s="30">
        <f t="shared" si="4"/>
        <v>14.56</v>
      </c>
      <c r="D33" s="30">
        <f t="shared" si="5"/>
        <v>84.269662921348328</v>
      </c>
      <c r="E33">
        <v>1</v>
      </c>
      <c r="F33">
        <v>2</v>
      </c>
      <c r="G33">
        <v>72</v>
      </c>
      <c r="H33">
        <f t="shared" si="3"/>
        <v>54.367202399999996</v>
      </c>
    </row>
    <row r="34" spans="1:8" x14ac:dyDescent="0.3">
      <c r="A34">
        <v>71</v>
      </c>
      <c r="B34" s="30">
        <f t="shared" si="0"/>
        <v>13.92</v>
      </c>
      <c r="C34" s="30">
        <f t="shared" si="4"/>
        <v>15.08</v>
      </c>
      <c r="D34" s="30">
        <f t="shared" si="5"/>
        <v>83.608101742816771</v>
      </c>
      <c r="E34">
        <v>1</v>
      </c>
      <c r="F34">
        <v>2</v>
      </c>
      <c r="G34">
        <v>71</v>
      </c>
      <c r="H34">
        <f t="shared" si="3"/>
        <v>53.177242399999997</v>
      </c>
    </row>
    <row r="35" spans="1:8" x14ac:dyDescent="0.3">
      <c r="A35">
        <v>70</v>
      </c>
      <c r="B35" s="30">
        <f t="shared" si="0"/>
        <v>14.399999999999999</v>
      </c>
      <c r="C35" s="30">
        <f t="shared" si="4"/>
        <v>15.600000000000001</v>
      </c>
      <c r="D35" s="30">
        <f t="shared" si="5"/>
        <v>82.93838862559241</v>
      </c>
      <c r="E35">
        <v>1</v>
      </c>
      <c r="F35">
        <v>2</v>
      </c>
      <c r="G35">
        <v>70</v>
      </c>
      <c r="H35">
        <f t="shared" si="3"/>
        <v>52.007300000000001</v>
      </c>
    </row>
    <row r="36" spans="1:8" x14ac:dyDescent="0.3">
      <c r="A36">
        <v>69</v>
      </c>
      <c r="B36" s="30">
        <f t="shared" si="0"/>
        <v>14.879999999999999</v>
      </c>
      <c r="C36" s="30">
        <f t="shared" si="4"/>
        <v>16.12</v>
      </c>
      <c r="D36" s="30">
        <f t="shared" si="5"/>
        <v>82.260371959942773</v>
      </c>
      <c r="E36">
        <v>1</v>
      </c>
      <c r="F36">
        <v>2</v>
      </c>
      <c r="G36">
        <v>69</v>
      </c>
      <c r="H36">
        <f t="shared" si="3"/>
        <v>50.856878399999999</v>
      </c>
    </row>
    <row r="37" spans="1:8" x14ac:dyDescent="0.3">
      <c r="A37">
        <v>68</v>
      </c>
      <c r="B37" s="30">
        <f t="shared" si="0"/>
        <v>15.36</v>
      </c>
      <c r="C37" s="30">
        <f t="shared" si="4"/>
        <v>16.64</v>
      </c>
      <c r="D37" s="30">
        <f t="shared" si="5"/>
        <v>81.573896353166987</v>
      </c>
      <c r="E37">
        <v>1</v>
      </c>
      <c r="F37">
        <v>2</v>
      </c>
      <c r="G37">
        <v>68</v>
      </c>
      <c r="H37">
        <f t="shared" si="3"/>
        <v>49.725490399999998</v>
      </c>
    </row>
    <row r="38" spans="1:8" x14ac:dyDescent="0.3">
      <c r="A38">
        <v>67</v>
      </c>
      <c r="B38" s="30">
        <f t="shared" si="0"/>
        <v>15.84</v>
      </c>
      <c r="C38" s="30">
        <f t="shared" si="4"/>
        <v>17.16</v>
      </c>
      <c r="D38" s="30">
        <f t="shared" si="5"/>
        <v>80.878802510864318</v>
      </c>
      <c r="E38">
        <v>1</v>
      </c>
      <c r="F38">
        <v>2</v>
      </c>
      <c r="G38">
        <v>67</v>
      </c>
      <c r="H38">
        <f t="shared" si="3"/>
        <v>48.612658400000001</v>
      </c>
    </row>
    <row r="39" spans="1:8" x14ac:dyDescent="0.3">
      <c r="A39">
        <v>66</v>
      </c>
      <c r="B39" s="30">
        <f t="shared" si="0"/>
        <v>16.32</v>
      </c>
      <c r="C39" s="30">
        <f t="shared" si="4"/>
        <v>17.68</v>
      </c>
      <c r="D39" s="30">
        <f t="shared" si="5"/>
        <v>80.174927113702637</v>
      </c>
      <c r="E39">
        <v>1</v>
      </c>
      <c r="F39">
        <v>2</v>
      </c>
      <c r="G39">
        <v>66</v>
      </c>
      <c r="H39">
        <f t="shared" si="3"/>
        <v>47.517914399999995</v>
      </c>
    </row>
    <row r="40" spans="1:8" x14ac:dyDescent="0.3">
      <c r="A40">
        <v>65</v>
      </c>
      <c r="B40" s="30">
        <f t="shared" si="0"/>
        <v>16.8</v>
      </c>
      <c r="C40" s="30">
        <f t="shared" si="4"/>
        <v>18.2</v>
      </c>
      <c r="D40" s="30">
        <f t="shared" si="5"/>
        <v>79.462102689486557</v>
      </c>
      <c r="E40">
        <v>1</v>
      </c>
      <c r="F40">
        <v>2</v>
      </c>
      <c r="G40">
        <v>65</v>
      </c>
      <c r="H40">
        <f t="shared" si="3"/>
        <v>46.440799999999996</v>
      </c>
    </row>
    <row r="41" spans="1:8" x14ac:dyDescent="0.3">
      <c r="A41">
        <v>64</v>
      </c>
      <c r="B41" s="30">
        <f t="shared" si="0"/>
        <v>17.28</v>
      </c>
      <c r="C41" s="30">
        <f t="shared" si="4"/>
        <v>18.72</v>
      </c>
      <c r="D41" s="30">
        <f t="shared" si="5"/>
        <v>78.740157480314949</v>
      </c>
      <c r="E41">
        <v>1</v>
      </c>
      <c r="F41">
        <v>2</v>
      </c>
      <c r="G41">
        <v>64</v>
      </c>
      <c r="H41">
        <f t="shared" si="3"/>
        <v>45.380866400000002</v>
      </c>
    </row>
    <row r="42" spans="1:8" x14ac:dyDescent="0.3">
      <c r="A42">
        <v>63</v>
      </c>
      <c r="B42" s="30">
        <f t="shared" si="0"/>
        <v>17.759999999999998</v>
      </c>
      <c r="C42" s="30">
        <f t="shared" si="4"/>
        <v>19.240000000000002</v>
      </c>
      <c r="D42" s="30">
        <f t="shared" si="5"/>
        <v>78.008915304606248</v>
      </c>
      <c r="E42">
        <v>1</v>
      </c>
      <c r="F42">
        <v>2</v>
      </c>
      <c r="G42">
        <v>63</v>
      </c>
      <c r="H42">
        <f t="shared" si="3"/>
        <v>44.337674399999997</v>
      </c>
    </row>
    <row r="43" spans="1:8" x14ac:dyDescent="0.3">
      <c r="A43">
        <v>62</v>
      </c>
      <c r="B43" s="30">
        <f t="shared" si="0"/>
        <v>18.239999999999998</v>
      </c>
      <c r="C43" s="30">
        <f t="shared" si="4"/>
        <v>19.760000000000002</v>
      </c>
      <c r="D43" s="30">
        <f t="shared" si="5"/>
        <v>77.268195413758733</v>
      </c>
      <c r="E43">
        <v>1</v>
      </c>
      <c r="F43">
        <v>2</v>
      </c>
      <c r="G43">
        <v>62</v>
      </c>
      <c r="H43">
        <f t="shared" si="3"/>
        <v>43.310794399999992</v>
      </c>
    </row>
    <row r="44" spans="1:8" x14ac:dyDescent="0.3">
      <c r="A44">
        <v>61</v>
      </c>
      <c r="B44" s="30">
        <f t="shared" si="0"/>
        <v>18.72</v>
      </c>
      <c r="C44" s="30">
        <f t="shared" si="4"/>
        <v>20.28</v>
      </c>
      <c r="D44" s="30">
        <f t="shared" si="5"/>
        <v>76.517812343201214</v>
      </c>
      <c r="E44">
        <v>1</v>
      </c>
      <c r="F44">
        <v>2</v>
      </c>
      <c r="G44">
        <v>61</v>
      </c>
      <c r="H44">
        <f t="shared" si="3"/>
        <v>42.299806399999994</v>
      </c>
    </row>
    <row r="45" spans="1:8" x14ac:dyDescent="0.3">
      <c r="A45">
        <v>60</v>
      </c>
      <c r="B45" s="30">
        <f t="shared" si="0"/>
        <v>19.2</v>
      </c>
      <c r="C45" s="30">
        <f t="shared" si="4"/>
        <v>20.8</v>
      </c>
      <c r="D45" s="30">
        <f t="shared" si="5"/>
        <v>75.757575757575751</v>
      </c>
      <c r="E45">
        <v>1</v>
      </c>
      <c r="F45">
        <v>2</v>
      </c>
      <c r="G45">
        <v>60</v>
      </c>
      <c r="H45">
        <f t="shared" si="3"/>
        <v>41.304299999999998</v>
      </c>
    </row>
    <row r="46" spans="1:8" x14ac:dyDescent="0.3">
      <c r="A46">
        <v>59</v>
      </c>
      <c r="B46" s="30">
        <f t="shared" si="0"/>
        <v>19.68</v>
      </c>
      <c r="C46" s="30">
        <f t="shared" si="4"/>
        <v>21.32</v>
      </c>
      <c r="D46" s="30">
        <f t="shared" si="5"/>
        <v>74.987290289781384</v>
      </c>
      <c r="E46">
        <v>1</v>
      </c>
      <c r="F46">
        <v>2</v>
      </c>
      <c r="G46">
        <v>59</v>
      </c>
      <c r="H46">
        <f t="shared" si="3"/>
        <v>40.323874399999994</v>
      </c>
    </row>
    <row r="47" spans="1:8" x14ac:dyDescent="0.3">
      <c r="A47">
        <v>58</v>
      </c>
      <c r="B47" s="30">
        <f t="shared" si="0"/>
        <v>20.16</v>
      </c>
      <c r="C47" s="30">
        <f t="shared" si="4"/>
        <v>21.84</v>
      </c>
      <c r="D47" s="30">
        <f t="shared" si="5"/>
        <v>74.206755373592642</v>
      </c>
      <c r="E47">
        <v>1</v>
      </c>
      <c r="F47">
        <v>2</v>
      </c>
      <c r="G47">
        <v>58</v>
      </c>
      <c r="H47">
        <f t="shared" si="3"/>
        <v>39.358138400000001</v>
      </c>
    </row>
    <row r="48" spans="1:8" x14ac:dyDescent="0.3">
      <c r="A48">
        <v>57</v>
      </c>
      <c r="B48" s="30">
        <f t="shared" si="0"/>
        <v>20.64</v>
      </c>
      <c r="C48" s="30">
        <f t="shared" si="4"/>
        <v>22.36</v>
      </c>
      <c r="D48" s="30">
        <f t="shared" si="5"/>
        <v>73.415765069551782</v>
      </c>
      <c r="E48">
        <v>1</v>
      </c>
      <c r="F48">
        <v>2</v>
      </c>
      <c r="G48">
        <v>57</v>
      </c>
      <c r="H48">
        <f t="shared" si="3"/>
        <v>38.406710399999994</v>
      </c>
    </row>
    <row r="49" spans="1:8" x14ac:dyDescent="0.3">
      <c r="A49">
        <v>56</v>
      </c>
      <c r="B49" s="30">
        <f t="shared" si="0"/>
        <v>21.119999999999997</v>
      </c>
      <c r="C49" s="30">
        <f t="shared" si="4"/>
        <v>22.880000000000003</v>
      </c>
      <c r="D49" s="30">
        <f t="shared" si="5"/>
        <v>72.614107883817425</v>
      </c>
      <c r="E49">
        <v>1</v>
      </c>
      <c r="F49">
        <v>2</v>
      </c>
      <c r="G49">
        <v>56</v>
      </c>
      <c r="H49">
        <f t="shared" si="3"/>
        <v>37.469218399999995</v>
      </c>
    </row>
    <row r="50" spans="1:8" x14ac:dyDescent="0.3">
      <c r="A50">
        <v>55</v>
      </c>
      <c r="B50" s="30">
        <f t="shared" si="0"/>
        <v>21.599999999999998</v>
      </c>
      <c r="C50" s="30">
        <f t="shared" si="4"/>
        <v>23.400000000000002</v>
      </c>
      <c r="D50" s="30">
        <f t="shared" si="5"/>
        <v>71.801566579634468</v>
      </c>
      <c r="E50">
        <v>1</v>
      </c>
      <c r="F50">
        <v>2</v>
      </c>
      <c r="G50">
        <v>55</v>
      </c>
      <c r="H50">
        <f t="shared" si="3"/>
        <v>36.545299999999997</v>
      </c>
    </row>
    <row r="51" spans="1:8" x14ac:dyDescent="0.3">
      <c r="A51">
        <v>54</v>
      </c>
      <c r="B51" s="30">
        <f t="shared" si="0"/>
        <v>22.08</v>
      </c>
      <c r="C51" s="30">
        <f t="shared" si="4"/>
        <v>23.92</v>
      </c>
      <c r="D51" s="30">
        <f t="shared" si="5"/>
        <v>70.977917981072551</v>
      </c>
      <c r="E51">
        <v>1</v>
      </c>
      <c r="F51">
        <v>2</v>
      </c>
      <c r="G51">
        <v>54</v>
      </c>
      <c r="H51">
        <f t="shared" si="3"/>
        <v>35.634602399999999</v>
      </c>
    </row>
    <row r="52" spans="1:8" x14ac:dyDescent="0.3">
      <c r="A52">
        <v>53</v>
      </c>
      <c r="B52" s="30">
        <f t="shared" si="0"/>
        <v>22.56</v>
      </c>
      <c r="C52" s="30">
        <f t="shared" si="4"/>
        <v>24.44</v>
      </c>
      <c r="D52" s="30">
        <f t="shared" si="5"/>
        <v>70.142932768660657</v>
      </c>
      <c r="E52">
        <v>1</v>
      </c>
      <c r="F52">
        <v>2</v>
      </c>
      <c r="G52">
        <v>53</v>
      </c>
      <c r="H52">
        <f t="shared" si="3"/>
        <v>34.736782399999996</v>
      </c>
    </row>
    <row r="53" spans="1:8" x14ac:dyDescent="0.3">
      <c r="A53">
        <v>52</v>
      </c>
      <c r="B53" s="30">
        <f t="shared" si="0"/>
        <v>23.04</v>
      </c>
      <c r="C53" s="30">
        <f t="shared" si="4"/>
        <v>24.96</v>
      </c>
      <c r="D53" s="30">
        <f t="shared" si="5"/>
        <v>69.296375266524521</v>
      </c>
      <c r="E53">
        <v>1</v>
      </c>
      <c r="F53">
        <v>2</v>
      </c>
      <c r="G53">
        <v>52</v>
      </c>
      <c r="H53">
        <f t="shared" si="3"/>
        <v>33.851506399999998</v>
      </c>
    </row>
    <row r="54" spans="1:8" x14ac:dyDescent="0.3">
      <c r="A54">
        <v>51</v>
      </c>
      <c r="B54" s="30">
        <f t="shared" si="0"/>
        <v>23.52</v>
      </c>
      <c r="C54" s="30">
        <f t="shared" si="4"/>
        <v>25.48</v>
      </c>
      <c r="D54" s="30">
        <f t="shared" si="5"/>
        <v>68.438003220611918</v>
      </c>
      <c r="E54">
        <v>1</v>
      </c>
      <c r="F54">
        <v>2</v>
      </c>
      <c r="G54">
        <v>51</v>
      </c>
      <c r="H54">
        <f t="shared" si="3"/>
        <v>32.9784504</v>
      </c>
    </row>
    <row r="55" spans="1:8" x14ac:dyDescent="0.3">
      <c r="A55">
        <v>50</v>
      </c>
      <c r="B55" s="30">
        <f t="shared" si="0"/>
        <v>24</v>
      </c>
      <c r="C55" s="30">
        <f t="shared" si="4"/>
        <v>26</v>
      </c>
      <c r="D55" s="30">
        <f t="shared" si="5"/>
        <v>67.567567567567565</v>
      </c>
      <c r="E55">
        <v>1</v>
      </c>
      <c r="F55">
        <v>2</v>
      </c>
      <c r="G55">
        <v>50</v>
      </c>
      <c r="H55">
        <f t="shared" si="3"/>
        <v>32.1173</v>
      </c>
    </row>
    <row r="56" spans="1:8" x14ac:dyDescent="0.3">
      <c r="A56">
        <v>49</v>
      </c>
      <c r="B56" s="30">
        <f t="shared" si="0"/>
        <v>24.48</v>
      </c>
      <c r="C56" s="30">
        <f t="shared" si="4"/>
        <v>26.52</v>
      </c>
      <c r="D56" s="30">
        <f t="shared" si="5"/>
        <v>66.68481219379423</v>
      </c>
      <c r="E56">
        <v>1</v>
      </c>
      <c r="F56">
        <v>2</v>
      </c>
      <c r="G56">
        <v>49</v>
      </c>
      <c r="H56">
        <f t="shared" si="3"/>
        <v>31.267750399999997</v>
      </c>
    </row>
    <row r="57" spans="1:8" x14ac:dyDescent="0.3">
      <c r="A57">
        <v>48</v>
      </c>
      <c r="B57" s="30">
        <f t="shared" si="0"/>
        <v>24.96</v>
      </c>
      <c r="C57" s="30">
        <f t="shared" si="4"/>
        <v>27.04</v>
      </c>
      <c r="D57" s="30">
        <f t="shared" si="5"/>
        <v>65.78947368421052</v>
      </c>
      <c r="E57">
        <v>1</v>
      </c>
      <c r="F57">
        <v>2</v>
      </c>
      <c r="G57">
        <v>48</v>
      </c>
      <c r="H57">
        <f t="shared" si="3"/>
        <v>30.429506400000001</v>
      </c>
    </row>
    <row r="58" spans="1:8" x14ac:dyDescent="0.3">
      <c r="A58">
        <v>47</v>
      </c>
      <c r="B58" s="30">
        <f t="shared" si="0"/>
        <v>25.439999999999998</v>
      </c>
      <c r="C58" s="30">
        <f t="shared" si="4"/>
        <v>27.560000000000002</v>
      </c>
      <c r="D58" s="30">
        <f t="shared" si="5"/>
        <v>64.881281060187746</v>
      </c>
      <c r="E58">
        <v>1</v>
      </c>
      <c r="F58">
        <v>2</v>
      </c>
      <c r="G58">
        <v>47</v>
      </c>
      <c r="H58">
        <f t="shared" si="3"/>
        <v>29.602282399999996</v>
      </c>
    </row>
    <row r="59" spans="1:8" x14ac:dyDescent="0.3">
      <c r="A59">
        <v>46</v>
      </c>
      <c r="B59" s="30">
        <f t="shared" si="0"/>
        <v>25.919999999999998</v>
      </c>
      <c r="C59" s="30">
        <f t="shared" si="4"/>
        <v>28.080000000000002</v>
      </c>
      <c r="D59" s="30">
        <f t="shared" si="5"/>
        <v>63.959955506117907</v>
      </c>
      <c r="E59">
        <v>1</v>
      </c>
      <c r="F59">
        <v>2</v>
      </c>
      <c r="G59">
        <v>46</v>
      </c>
      <c r="H59">
        <f t="shared" si="3"/>
        <v>28.785802399999998</v>
      </c>
    </row>
    <row r="60" spans="1:8" x14ac:dyDescent="0.3">
      <c r="A60">
        <v>45</v>
      </c>
      <c r="B60" s="30">
        <f t="shared" si="0"/>
        <v>26.4</v>
      </c>
      <c r="C60" s="30">
        <f t="shared" si="4"/>
        <v>28.6</v>
      </c>
      <c r="D60" s="30">
        <f t="shared" si="5"/>
        <v>63.02521008403361</v>
      </c>
      <c r="E60">
        <v>1</v>
      </c>
      <c r="F60">
        <v>2</v>
      </c>
      <c r="G60">
        <v>45</v>
      </c>
      <c r="H60">
        <f t="shared" si="3"/>
        <v>27.979799999999997</v>
      </c>
    </row>
    <row r="61" spans="1:8" x14ac:dyDescent="0.3">
      <c r="A61">
        <v>44</v>
      </c>
      <c r="B61" s="30">
        <f t="shared" si="0"/>
        <v>26.88</v>
      </c>
      <c r="C61" s="30">
        <f t="shared" si="4"/>
        <v>29.12</v>
      </c>
      <c r="D61" s="30">
        <f t="shared" si="5"/>
        <v>62.076749435665924</v>
      </c>
      <c r="E61">
        <v>1</v>
      </c>
      <c r="F61">
        <v>2</v>
      </c>
      <c r="G61">
        <v>44</v>
      </c>
      <c r="H61">
        <f t="shared" si="3"/>
        <v>27.184018399999999</v>
      </c>
    </row>
    <row r="62" spans="1:8" x14ac:dyDescent="0.3">
      <c r="A62">
        <v>43</v>
      </c>
      <c r="B62" s="30">
        <f t="shared" si="0"/>
        <v>27.36</v>
      </c>
      <c r="C62" s="30">
        <f t="shared" si="4"/>
        <v>29.64</v>
      </c>
      <c r="D62" s="30">
        <f t="shared" si="5"/>
        <v>61.114269471290505</v>
      </c>
      <c r="E62">
        <v>1</v>
      </c>
      <c r="F62">
        <v>2</v>
      </c>
      <c r="G62">
        <v>43</v>
      </c>
      <c r="H62">
        <f t="shared" si="3"/>
        <v>26.3982104</v>
      </c>
    </row>
    <row r="63" spans="1:8" x14ac:dyDescent="0.3">
      <c r="A63">
        <v>42</v>
      </c>
      <c r="B63" s="30">
        <f t="shared" si="0"/>
        <v>27.84</v>
      </c>
      <c r="C63" s="30">
        <f t="shared" si="4"/>
        <v>30.16</v>
      </c>
      <c r="D63" s="30">
        <f t="shared" si="5"/>
        <v>60.137457044673539</v>
      </c>
      <c r="E63">
        <v>1</v>
      </c>
      <c r="F63">
        <v>2</v>
      </c>
      <c r="G63">
        <v>42</v>
      </c>
      <c r="H63">
        <f t="shared" si="3"/>
        <v>25.622138399999997</v>
      </c>
    </row>
    <row r="64" spans="1:8" x14ac:dyDescent="0.3">
      <c r="A64">
        <v>41</v>
      </c>
      <c r="B64" s="30">
        <f t="shared" si="0"/>
        <v>28.32</v>
      </c>
      <c r="C64" s="30">
        <f t="shared" si="4"/>
        <v>30.68</v>
      </c>
      <c r="D64" s="30">
        <f t="shared" si="5"/>
        <v>59.145989613387194</v>
      </c>
      <c r="E64">
        <v>1</v>
      </c>
      <c r="F64">
        <v>2</v>
      </c>
      <c r="G64">
        <v>41</v>
      </c>
      <c r="H64">
        <f t="shared" si="3"/>
        <v>24.855574399999998</v>
      </c>
    </row>
    <row r="65" spans="1:8" x14ac:dyDescent="0.3">
      <c r="A65">
        <v>40</v>
      </c>
      <c r="B65" s="30">
        <f t="shared" si="0"/>
        <v>28.799999999999997</v>
      </c>
      <c r="C65" s="30">
        <f t="shared" si="4"/>
        <v>31.200000000000003</v>
      </c>
      <c r="D65" s="30">
        <f t="shared" si="5"/>
        <v>58.139534883720934</v>
      </c>
      <c r="E65">
        <v>1</v>
      </c>
      <c r="F65">
        <v>2</v>
      </c>
      <c r="G65">
        <v>40</v>
      </c>
      <c r="H65">
        <f t="shared" si="3"/>
        <v>24.098300000000002</v>
      </c>
    </row>
    <row r="66" spans="1:8" x14ac:dyDescent="0.3">
      <c r="A66">
        <v>39</v>
      </c>
      <c r="B66" s="30">
        <f t="shared" si="0"/>
        <v>29.279999999999998</v>
      </c>
      <c r="C66" s="30">
        <f t="shared" si="4"/>
        <v>31.720000000000002</v>
      </c>
      <c r="D66" s="30">
        <f t="shared" si="5"/>
        <v>57.117750439367313</v>
      </c>
      <c r="E66">
        <v>1</v>
      </c>
      <c r="F66">
        <v>2</v>
      </c>
      <c r="G66">
        <v>39</v>
      </c>
      <c r="H66">
        <f t="shared" si="3"/>
        <v>23.350106399999998</v>
      </c>
    </row>
    <row r="67" spans="1:8" x14ac:dyDescent="0.3">
      <c r="A67">
        <v>38</v>
      </c>
      <c r="B67" s="30">
        <f t="shared" si="0"/>
        <v>29.759999999999998</v>
      </c>
      <c r="C67" s="30">
        <f t="shared" si="4"/>
        <v>32.24</v>
      </c>
      <c r="D67" s="30">
        <f t="shared" si="5"/>
        <v>56.080283353010628</v>
      </c>
      <c r="E67">
        <v>1</v>
      </c>
      <c r="F67">
        <v>2</v>
      </c>
      <c r="G67">
        <v>38</v>
      </c>
      <c r="H67">
        <f t="shared" si="3"/>
        <v>22.6107944</v>
      </c>
    </row>
    <row r="68" spans="1:8" x14ac:dyDescent="0.3">
      <c r="A68">
        <v>37</v>
      </c>
      <c r="B68" s="30">
        <f t="shared" si="0"/>
        <v>30.24</v>
      </c>
      <c r="C68" s="30">
        <f t="shared" si="4"/>
        <v>32.76</v>
      </c>
      <c r="D68" s="30">
        <f t="shared" si="5"/>
        <v>55.026769779892923</v>
      </c>
      <c r="E68">
        <v>1</v>
      </c>
      <c r="F68">
        <v>2</v>
      </c>
      <c r="G68">
        <v>37</v>
      </c>
      <c r="H68">
        <f t="shared" si="3"/>
        <v>21.880174399999998</v>
      </c>
    </row>
    <row r="69" spans="1:8" x14ac:dyDescent="0.3">
      <c r="A69">
        <v>36</v>
      </c>
      <c r="B69" s="30">
        <f t="shared" si="0"/>
        <v>30.72</v>
      </c>
      <c r="C69" s="30">
        <f t="shared" si="4"/>
        <v>33.28</v>
      </c>
      <c r="D69" s="30">
        <f t="shared" si="5"/>
        <v>53.956834532374096</v>
      </c>
      <c r="E69">
        <v>1</v>
      </c>
      <c r="F69">
        <v>2</v>
      </c>
      <c r="G69">
        <v>36</v>
      </c>
      <c r="H69">
        <f t="shared" si="3"/>
        <v>21.158066399999999</v>
      </c>
    </row>
    <row r="70" spans="1:8" x14ac:dyDescent="0.3">
      <c r="A70">
        <v>35</v>
      </c>
      <c r="B70" s="30">
        <f t="shared" ref="B70:B105" si="6">(100-A70)*0.48</f>
        <v>31.2</v>
      </c>
      <c r="C70" s="30">
        <f t="shared" si="4"/>
        <v>33.800000000000004</v>
      </c>
      <c r="D70" s="30">
        <f t="shared" si="5"/>
        <v>52.870090634441084</v>
      </c>
      <c r="E70">
        <v>1</v>
      </c>
      <c r="F70">
        <v>2</v>
      </c>
      <c r="G70">
        <v>35</v>
      </c>
      <c r="H70">
        <f t="shared" ref="H70:H105" si="7">(4*(10^(-7))*G70^4) - (3*(10^(-5))*G70^3) + (0.0043*G70^2) + (0.4503*G70) + 0.1023</f>
        <v>20.444299999999998</v>
      </c>
    </row>
    <row r="71" spans="1:8" x14ac:dyDescent="0.3">
      <c r="A71">
        <v>34</v>
      </c>
      <c r="B71" s="30">
        <f t="shared" si="6"/>
        <v>31.68</v>
      </c>
      <c r="C71" s="30">
        <f t="shared" si="4"/>
        <v>34.32</v>
      </c>
      <c r="D71" s="30">
        <f t="shared" si="5"/>
        <v>51.766138855054812</v>
      </c>
      <c r="E71">
        <v>1</v>
      </c>
      <c r="F71">
        <v>2</v>
      </c>
      <c r="G71">
        <v>34</v>
      </c>
      <c r="H71">
        <f t="shared" si="7"/>
        <v>19.738714399999999</v>
      </c>
    </row>
    <row r="72" spans="1:8" x14ac:dyDescent="0.3">
      <c r="A72">
        <v>33</v>
      </c>
      <c r="B72" s="30">
        <f t="shared" si="6"/>
        <v>32.159999999999997</v>
      </c>
      <c r="C72" s="30">
        <f t="shared" si="4"/>
        <v>34.840000000000003</v>
      </c>
      <c r="D72" s="30">
        <f t="shared" si="5"/>
        <v>50.644567219152862</v>
      </c>
      <c r="E72">
        <v>1</v>
      </c>
      <c r="F72">
        <v>2</v>
      </c>
      <c r="G72">
        <v>33</v>
      </c>
      <c r="H72">
        <f t="shared" si="7"/>
        <v>19.0411584</v>
      </c>
    </row>
    <row r="73" spans="1:8" x14ac:dyDescent="0.3">
      <c r="A73">
        <v>32</v>
      </c>
      <c r="B73" s="30">
        <f t="shared" si="6"/>
        <v>32.64</v>
      </c>
      <c r="C73" s="30">
        <f t="shared" si="4"/>
        <v>35.36</v>
      </c>
      <c r="D73" s="30">
        <f t="shared" si="5"/>
        <v>49.504950495049506</v>
      </c>
      <c r="E73">
        <v>1</v>
      </c>
      <c r="F73">
        <v>2</v>
      </c>
      <c r="G73">
        <v>32</v>
      </c>
      <c r="H73">
        <f t="shared" si="7"/>
        <v>18.351490399999999</v>
      </c>
    </row>
    <row r="74" spans="1:8" x14ac:dyDescent="0.3">
      <c r="A74">
        <v>31</v>
      </c>
      <c r="B74" s="30">
        <f t="shared" si="6"/>
        <v>33.119999999999997</v>
      </c>
      <c r="C74" s="30">
        <f t="shared" ref="C74:C105" si="8">(100-A74)*0.52</f>
        <v>35.880000000000003</v>
      </c>
      <c r="D74" s="30">
        <f t="shared" ref="D74:D105" si="9">100*(A74/(A74+B74))</f>
        <v>48.346849656893319</v>
      </c>
      <c r="E74">
        <v>1</v>
      </c>
      <c r="F74">
        <v>2</v>
      </c>
      <c r="G74">
        <v>31</v>
      </c>
      <c r="H74">
        <f t="shared" si="7"/>
        <v>17.669578399999999</v>
      </c>
    </row>
    <row r="75" spans="1:8" x14ac:dyDescent="0.3">
      <c r="A75">
        <v>30</v>
      </c>
      <c r="B75" s="30">
        <f t="shared" si="6"/>
        <v>33.6</v>
      </c>
      <c r="C75" s="30">
        <f t="shared" si="8"/>
        <v>36.4</v>
      </c>
      <c r="D75" s="30">
        <f t="shared" si="9"/>
        <v>47.169811320754718</v>
      </c>
      <c r="E75">
        <v>1</v>
      </c>
      <c r="F75">
        <v>2</v>
      </c>
      <c r="G75">
        <v>30</v>
      </c>
      <c r="H75">
        <f t="shared" si="7"/>
        <v>16.995299999999997</v>
      </c>
    </row>
    <row r="76" spans="1:8" x14ac:dyDescent="0.3">
      <c r="A76">
        <v>29</v>
      </c>
      <c r="B76" s="30">
        <f t="shared" si="6"/>
        <v>34.08</v>
      </c>
      <c r="C76" s="30">
        <f t="shared" si="8"/>
        <v>36.92</v>
      </c>
      <c r="D76" s="30">
        <f t="shared" si="9"/>
        <v>45.973367152821815</v>
      </c>
      <c r="E76">
        <v>1</v>
      </c>
      <c r="F76">
        <v>2</v>
      </c>
      <c r="G76">
        <v>29</v>
      </c>
      <c r="H76">
        <f t="shared" si="7"/>
        <v>16.3285424</v>
      </c>
    </row>
    <row r="77" spans="1:8" x14ac:dyDescent="0.3">
      <c r="A77">
        <v>28</v>
      </c>
      <c r="B77" s="30">
        <f t="shared" si="6"/>
        <v>34.56</v>
      </c>
      <c r="C77" s="30">
        <f t="shared" si="8"/>
        <v>37.44</v>
      </c>
      <c r="D77" s="30">
        <f t="shared" si="9"/>
        <v>44.757033248081839</v>
      </c>
      <c r="E77">
        <v>1</v>
      </c>
      <c r="F77">
        <v>2</v>
      </c>
      <c r="G77">
        <v>28</v>
      </c>
      <c r="H77">
        <f t="shared" si="7"/>
        <v>15.6692024</v>
      </c>
    </row>
    <row r="78" spans="1:8" x14ac:dyDescent="0.3">
      <c r="A78">
        <v>27</v>
      </c>
      <c r="B78" s="30">
        <f t="shared" si="6"/>
        <v>35.04</v>
      </c>
      <c r="C78" s="30">
        <f t="shared" si="8"/>
        <v>37.96</v>
      </c>
      <c r="D78" s="30">
        <f t="shared" si="9"/>
        <v>43.520309477756285</v>
      </c>
      <c r="E78">
        <v>1</v>
      </c>
      <c r="F78">
        <v>2</v>
      </c>
      <c r="G78">
        <v>27</v>
      </c>
      <c r="H78">
        <f t="shared" si="7"/>
        <v>15.0171864</v>
      </c>
    </row>
    <row r="79" spans="1:8" x14ac:dyDescent="0.3">
      <c r="A79">
        <v>26</v>
      </c>
      <c r="B79" s="30">
        <f t="shared" si="6"/>
        <v>35.519999999999996</v>
      </c>
      <c r="C79" s="30">
        <f t="shared" si="8"/>
        <v>38.480000000000004</v>
      </c>
      <c r="D79" s="30">
        <f t="shared" si="9"/>
        <v>42.262678803641094</v>
      </c>
      <c r="E79">
        <v>1</v>
      </c>
      <c r="F79">
        <v>2</v>
      </c>
      <c r="G79">
        <v>26</v>
      </c>
      <c r="H79">
        <f t="shared" si="7"/>
        <v>14.372410399999998</v>
      </c>
    </row>
    <row r="80" spans="1:8" x14ac:dyDescent="0.3">
      <c r="A80">
        <v>25</v>
      </c>
      <c r="B80" s="30">
        <f t="shared" si="6"/>
        <v>36</v>
      </c>
      <c r="C80" s="30">
        <f t="shared" si="8"/>
        <v>39</v>
      </c>
      <c r="D80" s="30">
        <f t="shared" si="9"/>
        <v>40.983606557377051</v>
      </c>
      <c r="E80">
        <v>1</v>
      </c>
      <c r="F80">
        <v>2</v>
      </c>
      <c r="G80">
        <v>25</v>
      </c>
      <c r="H80">
        <f t="shared" si="7"/>
        <v>13.7348</v>
      </c>
    </row>
    <row r="81" spans="1:8" x14ac:dyDescent="0.3">
      <c r="A81">
        <v>24</v>
      </c>
      <c r="B81" s="30">
        <f t="shared" si="6"/>
        <v>36.479999999999997</v>
      </c>
      <c r="C81" s="30">
        <f t="shared" si="8"/>
        <v>39.520000000000003</v>
      </c>
      <c r="D81" s="30">
        <f t="shared" si="9"/>
        <v>39.682539682539684</v>
      </c>
      <c r="E81">
        <v>1</v>
      </c>
      <c r="F81">
        <v>2</v>
      </c>
      <c r="G81">
        <v>24</v>
      </c>
      <c r="H81">
        <f t="shared" si="7"/>
        <v>13.1042904</v>
      </c>
    </row>
    <row r="82" spans="1:8" x14ac:dyDescent="0.3">
      <c r="A82">
        <v>23</v>
      </c>
      <c r="B82" s="30">
        <f t="shared" si="6"/>
        <v>36.96</v>
      </c>
      <c r="C82" s="30">
        <f t="shared" si="8"/>
        <v>40.04</v>
      </c>
      <c r="D82" s="30">
        <f t="shared" si="9"/>
        <v>38.358905937291524</v>
      </c>
      <c r="E82">
        <v>1</v>
      </c>
      <c r="F82">
        <v>2</v>
      </c>
      <c r="G82">
        <v>23</v>
      </c>
      <c r="H82">
        <f t="shared" si="7"/>
        <v>12.4808264</v>
      </c>
    </row>
    <row r="83" spans="1:8" x14ac:dyDescent="0.3">
      <c r="A83">
        <v>22</v>
      </c>
      <c r="B83" s="30">
        <f t="shared" si="6"/>
        <v>37.44</v>
      </c>
      <c r="C83" s="30">
        <f t="shared" si="8"/>
        <v>40.56</v>
      </c>
      <c r="D83" s="30">
        <f t="shared" si="9"/>
        <v>37.012113055181693</v>
      </c>
      <c r="E83">
        <v>1</v>
      </c>
      <c r="F83">
        <v>2</v>
      </c>
      <c r="G83">
        <v>22</v>
      </c>
      <c r="H83">
        <f t="shared" si="7"/>
        <v>11.864362399999999</v>
      </c>
    </row>
    <row r="84" spans="1:8" x14ac:dyDescent="0.3">
      <c r="A84">
        <v>21</v>
      </c>
      <c r="B84" s="30">
        <f t="shared" si="6"/>
        <v>37.92</v>
      </c>
      <c r="C84" s="30">
        <f t="shared" si="8"/>
        <v>41.08</v>
      </c>
      <c r="D84" s="30">
        <f t="shared" si="9"/>
        <v>35.641547861507128</v>
      </c>
      <c r="E84">
        <v>1</v>
      </c>
      <c r="F84">
        <v>2</v>
      </c>
      <c r="G84">
        <v>21</v>
      </c>
      <c r="H84">
        <f t="shared" si="7"/>
        <v>11.254862399999999</v>
      </c>
    </row>
    <row r="85" spans="1:8" x14ac:dyDescent="0.3">
      <c r="A85">
        <v>20</v>
      </c>
      <c r="B85" s="30">
        <f t="shared" si="6"/>
        <v>38.4</v>
      </c>
      <c r="C85" s="30">
        <f t="shared" si="8"/>
        <v>41.6</v>
      </c>
      <c r="D85" s="30">
        <f t="shared" si="9"/>
        <v>34.246575342465754</v>
      </c>
      <c r="E85">
        <v>1</v>
      </c>
      <c r="F85">
        <v>2</v>
      </c>
      <c r="G85">
        <v>20</v>
      </c>
      <c r="H85">
        <f t="shared" si="7"/>
        <v>10.6523</v>
      </c>
    </row>
    <row r="86" spans="1:8" x14ac:dyDescent="0.3">
      <c r="A86">
        <v>19</v>
      </c>
      <c r="B86" s="30">
        <f t="shared" si="6"/>
        <v>38.879999999999995</v>
      </c>
      <c r="C86" s="30">
        <f t="shared" si="8"/>
        <v>42.120000000000005</v>
      </c>
      <c r="D86" s="30">
        <f t="shared" si="9"/>
        <v>32.826537664132694</v>
      </c>
      <c r="E86">
        <v>1</v>
      </c>
      <c r="F86">
        <v>2</v>
      </c>
      <c r="G86">
        <v>19</v>
      </c>
      <c r="H86">
        <f t="shared" si="7"/>
        <v>10.0566584</v>
      </c>
    </row>
    <row r="87" spans="1:8" x14ac:dyDescent="0.3">
      <c r="A87">
        <v>18</v>
      </c>
      <c r="B87" s="30">
        <f t="shared" si="6"/>
        <v>39.36</v>
      </c>
      <c r="C87" s="30">
        <f t="shared" si="8"/>
        <v>42.64</v>
      </c>
      <c r="D87" s="30">
        <f t="shared" si="9"/>
        <v>31.380753138075313</v>
      </c>
      <c r="E87">
        <v>1</v>
      </c>
      <c r="F87">
        <v>2</v>
      </c>
      <c r="G87">
        <v>18</v>
      </c>
      <c r="H87">
        <f t="shared" si="7"/>
        <v>9.4679303999999984</v>
      </c>
    </row>
    <row r="88" spans="1:8" x14ac:dyDescent="0.3">
      <c r="A88">
        <v>17</v>
      </c>
      <c r="B88" s="30">
        <f t="shared" si="6"/>
        <v>39.839999999999996</v>
      </c>
      <c r="C88" s="30">
        <f t="shared" si="8"/>
        <v>43.160000000000004</v>
      </c>
      <c r="D88" s="30">
        <f t="shared" si="9"/>
        <v>29.908515130190011</v>
      </c>
      <c r="E88">
        <v>1</v>
      </c>
      <c r="F88">
        <v>2</v>
      </c>
      <c r="G88">
        <v>17</v>
      </c>
      <c r="H88">
        <f t="shared" si="7"/>
        <v>8.8861183999999991</v>
      </c>
    </row>
    <row r="89" spans="1:8" x14ac:dyDescent="0.3">
      <c r="A89">
        <v>16</v>
      </c>
      <c r="B89" s="30">
        <f t="shared" si="6"/>
        <v>40.32</v>
      </c>
      <c r="C89" s="30">
        <f t="shared" si="8"/>
        <v>43.68</v>
      </c>
      <c r="D89" s="30">
        <f t="shared" si="9"/>
        <v>28.40909090909091</v>
      </c>
      <c r="E89">
        <v>1</v>
      </c>
      <c r="F89">
        <v>2</v>
      </c>
      <c r="G89">
        <v>16</v>
      </c>
      <c r="H89">
        <f t="shared" si="7"/>
        <v>8.3112344</v>
      </c>
    </row>
    <row r="90" spans="1:8" x14ac:dyDescent="0.3">
      <c r="A90">
        <v>15</v>
      </c>
      <c r="B90" s="30">
        <f t="shared" si="6"/>
        <v>40.799999999999997</v>
      </c>
      <c r="C90" s="30">
        <f t="shared" si="8"/>
        <v>44.2</v>
      </c>
      <c r="D90" s="30">
        <f t="shared" si="9"/>
        <v>26.881720430107531</v>
      </c>
      <c r="E90">
        <v>1</v>
      </c>
      <c r="F90">
        <v>2</v>
      </c>
      <c r="G90">
        <v>15</v>
      </c>
      <c r="H90">
        <f t="shared" si="7"/>
        <v>7.7432999999999987</v>
      </c>
    </row>
    <row r="91" spans="1:8" x14ac:dyDescent="0.3">
      <c r="A91">
        <v>14</v>
      </c>
      <c r="B91" s="30">
        <f t="shared" si="6"/>
        <v>41.28</v>
      </c>
      <c r="C91" s="30">
        <f t="shared" si="8"/>
        <v>44.72</v>
      </c>
      <c r="D91" s="30">
        <f t="shared" si="9"/>
        <v>25.32561505065123</v>
      </c>
      <c r="E91">
        <v>1</v>
      </c>
      <c r="F91">
        <v>2</v>
      </c>
      <c r="G91">
        <v>14</v>
      </c>
      <c r="H91">
        <f t="shared" si="7"/>
        <v>7.1823463999999992</v>
      </c>
    </row>
    <row r="92" spans="1:8" x14ac:dyDescent="0.3">
      <c r="A92">
        <v>13</v>
      </c>
      <c r="B92" s="30">
        <f t="shared" si="6"/>
        <v>41.76</v>
      </c>
      <c r="C92" s="30">
        <f t="shared" si="8"/>
        <v>45.24</v>
      </c>
      <c r="D92" s="30">
        <f t="shared" si="9"/>
        <v>23.739956172388606</v>
      </c>
      <c r="E92">
        <v>1</v>
      </c>
      <c r="F92">
        <v>2</v>
      </c>
      <c r="G92">
        <v>13</v>
      </c>
      <c r="H92">
        <f t="shared" si="7"/>
        <v>6.6284143999999987</v>
      </c>
    </row>
    <row r="93" spans="1:8" x14ac:dyDescent="0.3">
      <c r="A93">
        <v>12</v>
      </c>
      <c r="B93" s="30">
        <f t="shared" si="6"/>
        <v>42.239999999999995</v>
      </c>
      <c r="C93" s="30">
        <f t="shared" si="8"/>
        <v>45.760000000000005</v>
      </c>
      <c r="D93" s="30">
        <f t="shared" si="9"/>
        <v>22.123893805309734</v>
      </c>
      <c r="E93">
        <v>1</v>
      </c>
      <c r="F93">
        <v>2</v>
      </c>
      <c r="G93">
        <v>12</v>
      </c>
      <c r="H93">
        <f t="shared" si="7"/>
        <v>6.0815543999999999</v>
      </c>
    </row>
    <row r="94" spans="1:8" x14ac:dyDescent="0.3">
      <c r="A94">
        <v>11</v>
      </c>
      <c r="B94" s="30">
        <f t="shared" si="6"/>
        <v>42.72</v>
      </c>
      <c r="C94" s="30">
        <f t="shared" si="8"/>
        <v>46.28</v>
      </c>
      <c r="D94" s="30">
        <f t="shared" si="9"/>
        <v>20.476545048399107</v>
      </c>
      <c r="E94">
        <v>1</v>
      </c>
      <c r="F94">
        <v>2</v>
      </c>
      <c r="G94">
        <v>11</v>
      </c>
      <c r="H94">
        <f t="shared" si="7"/>
        <v>5.5418263999999988</v>
      </c>
    </row>
    <row r="95" spans="1:8" x14ac:dyDescent="0.3">
      <c r="A95">
        <v>10</v>
      </c>
      <c r="B95" s="30">
        <f t="shared" si="6"/>
        <v>43.199999999999996</v>
      </c>
      <c r="C95" s="30">
        <f t="shared" si="8"/>
        <v>46.800000000000004</v>
      </c>
      <c r="D95" s="30">
        <f t="shared" si="9"/>
        <v>18.796992481203009</v>
      </c>
      <c r="E95">
        <v>1</v>
      </c>
      <c r="F95">
        <v>2</v>
      </c>
      <c r="G95">
        <v>10</v>
      </c>
      <c r="H95">
        <f t="shared" si="7"/>
        <v>5.0092999999999996</v>
      </c>
    </row>
    <row r="96" spans="1:8" x14ac:dyDescent="0.3">
      <c r="A96">
        <v>9</v>
      </c>
      <c r="B96" s="30">
        <f t="shared" si="6"/>
        <v>43.68</v>
      </c>
      <c r="C96" s="30">
        <f t="shared" si="8"/>
        <v>47.32</v>
      </c>
      <c r="D96" s="30">
        <f t="shared" si="9"/>
        <v>17.084282460136674</v>
      </c>
      <c r="E96">
        <v>1</v>
      </c>
      <c r="F96">
        <v>2</v>
      </c>
      <c r="G96">
        <v>9</v>
      </c>
      <c r="H96">
        <f t="shared" si="7"/>
        <v>4.4840543999999998</v>
      </c>
    </row>
    <row r="97" spans="1:8" x14ac:dyDescent="0.3">
      <c r="A97">
        <v>8</v>
      </c>
      <c r="B97" s="30">
        <f t="shared" si="6"/>
        <v>44.16</v>
      </c>
      <c r="C97" s="30">
        <f t="shared" si="8"/>
        <v>47.84</v>
      </c>
      <c r="D97" s="30">
        <f t="shared" si="9"/>
        <v>15.337423312883436</v>
      </c>
      <c r="E97">
        <v>1</v>
      </c>
      <c r="F97">
        <v>2</v>
      </c>
      <c r="G97">
        <v>8</v>
      </c>
      <c r="H97">
        <f t="shared" si="7"/>
        <v>3.9661784</v>
      </c>
    </row>
    <row r="98" spans="1:8" x14ac:dyDescent="0.3">
      <c r="A98">
        <v>7</v>
      </c>
      <c r="B98" s="30">
        <f t="shared" si="6"/>
        <v>44.64</v>
      </c>
      <c r="C98" s="30">
        <f t="shared" si="8"/>
        <v>48.36</v>
      </c>
      <c r="D98" s="30">
        <f t="shared" si="9"/>
        <v>13.555383423702555</v>
      </c>
      <c r="E98">
        <v>1</v>
      </c>
      <c r="F98">
        <v>2</v>
      </c>
      <c r="G98">
        <v>7</v>
      </c>
      <c r="H98">
        <f t="shared" si="7"/>
        <v>3.4557704</v>
      </c>
    </row>
    <row r="99" spans="1:8" x14ac:dyDescent="0.3">
      <c r="A99">
        <v>6</v>
      </c>
      <c r="B99" s="30">
        <f t="shared" si="6"/>
        <v>45.12</v>
      </c>
      <c r="C99" s="30">
        <f t="shared" si="8"/>
        <v>48.88</v>
      </c>
      <c r="D99" s="30">
        <f t="shared" si="9"/>
        <v>11.737089201877934</v>
      </c>
      <c r="E99">
        <v>1</v>
      </c>
      <c r="F99">
        <v>2</v>
      </c>
      <c r="G99">
        <v>6</v>
      </c>
      <c r="H99">
        <f t="shared" si="7"/>
        <v>2.9529383999999999</v>
      </c>
    </row>
    <row r="100" spans="1:8" x14ac:dyDescent="0.3">
      <c r="A100">
        <v>5</v>
      </c>
      <c r="B100" s="30">
        <f t="shared" si="6"/>
        <v>45.6</v>
      </c>
      <c r="C100" s="30">
        <f t="shared" si="8"/>
        <v>49.4</v>
      </c>
      <c r="D100" s="30">
        <f t="shared" si="9"/>
        <v>9.8814229249011856</v>
      </c>
      <c r="E100">
        <v>1</v>
      </c>
      <c r="F100">
        <v>2</v>
      </c>
      <c r="G100">
        <v>5</v>
      </c>
      <c r="H100">
        <f t="shared" si="7"/>
        <v>2.4578000000000002</v>
      </c>
    </row>
    <row r="101" spans="1:8" x14ac:dyDescent="0.3">
      <c r="A101">
        <v>4</v>
      </c>
      <c r="B101" s="30">
        <f t="shared" si="6"/>
        <v>46.08</v>
      </c>
      <c r="C101" s="30">
        <f t="shared" si="8"/>
        <v>49.92</v>
      </c>
      <c r="D101" s="30">
        <f t="shared" si="9"/>
        <v>7.9872204472843444</v>
      </c>
      <c r="E101">
        <v>1</v>
      </c>
      <c r="F101">
        <v>2</v>
      </c>
      <c r="G101">
        <v>4</v>
      </c>
      <c r="H101">
        <f t="shared" si="7"/>
        <v>1.9704823999999999</v>
      </c>
    </row>
    <row r="102" spans="1:8" x14ac:dyDescent="0.3">
      <c r="A102">
        <v>3</v>
      </c>
      <c r="B102" s="30">
        <f t="shared" si="6"/>
        <v>46.559999999999995</v>
      </c>
      <c r="C102" s="30">
        <f t="shared" si="8"/>
        <v>50.440000000000005</v>
      </c>
      <c r="D102" s="30">
        <f t="shared" si="9"/>
        <v>6.0532687651331729</v>
      </c>
      <c r="E102">
        <v>1</v>
      </c>
      <c r="F102">
        <v>2</v>
      </c>
      <c r="G102">
        <v>3</v>
      </c>
      <c r="H102">
        <f t="shared" si="7"/>
        <v>1.4911224000000001</v>
      </c>
    </row>
    <row r="103" spans="1:8" x14ac:dyDescent="0.3">
      <c r="A103">
        <v>2</v>
      </c>
      <c r="B103" s="30">
        <f t="shared" si="6"/>
        <v>47.04</v>
      </c>
      <c r="C103" s="30">
        <f t="shared" si="8"/>
        <v>50.96</v>
      </c>
      <c r="D103" s="30">
        <f t="shared" si="9"/>
        <v>4.0783034257748776</v>
      </c>
      <c r="E103">
        <v>1</v>
      </c>
      <c r="F103">
        <v>2</v>
      </c>
      <c r="G103">
        <v>2</v>
      </c>
      <c r="H103">
        <f t="shared" si="7"/>
        <v>1.0198664</v>
      </c>
    </row>
    <row r="104" spans="1:8" x14ac:dyDescent="0.3">
      <c r="A104">
        <v>1</v>
      </c>
      <c r="B104" s="30">
        <f t="shared" si="6"/>
        <v>47.519999999999996</v>
      </c>
      <c r="C104" s="30">
        <f t="shared" si="8"/>
        <v>51.480000000000004</v>
      </c>
      <c r="D104" s="30">
        <f t="shared" si="9"/>
        <v>2.0610057708161587</v>
      </c>
      <c r="E104">
        <v>1</v>
      </c>
      <c r="F104">
        <v>2</v>
      </c>
      <c r="G104">
        <v>1</v>
      </c>
      <c r="H104">
        <f t="shared" si="7"/>
        <v>0.55687039999999999</v>
      </c>
    </row>
    <row r="105" spans="1:8" x14ac:dyDescent="0.3">
      <c r="A105">
        <v>0</v>
      </c>
      <c r="B105" s="30">
        <f t="shared" si="6"/>
        <v>48</v>
      </c>
      <c r="C105" s="30">
        <f t="shared" si="8"/>
        <v>52</v>
      </c>
      <c r="D105" s="30">
        <f t="shared" si="9"/>
        <v>0</v>
      </c>
      <c r="E105">
        <v>1</v>
      </c>
      <c r="F105">
        <v>2</v>
      </c>
      <c r="G105">
        <v>0</v>
      </c>
      <c r="H105">
        <f t="shared" si="7"/>
        <v>0.1023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N335"/>
  <sheetViews>
    <sheetView workbookViewId="0">
      <selection activeCell="E12" sqref="E12"/>
    </sheetView>
  </sheetViews>
  <sheetFormatPr defaultRowHeight="14.4" x14ac:dyDescent="0.3"/>
  <cols>
    <col min="3" max="3" width="8.109375" style="2" customWidth="1"/>
    <col min="4" max="5" width="11.6640625" customWidth="1"/>
    <col min="6" max="17" width="9.109375" style="6"/>
    <col min="18" max="18" width="24.109375" style="4" customWidth="1"/>
    <col min="19" max="20" width="9.109375" style="5"/>
  </cols>
  <sheetData>
    <row r="1" spans="1:39" x14ac:dyDescent="0.3">
      <c r="A1" t="s">
        <v>11</v>
      </c>
      <c r="B1" t="s">
        <v>16</v>
      </c>
      <c r="F1" s="247" t="s">
        <v>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7"/>
      <c r="R1" s="15"/>
      <c r="S1" s="248" t="s">
        <v>36</v>
      </c>
      <c r="T1" s="248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</row>
    <row r="2" spans="1:39" x14ac:dyDescent="0.3">
      <c r="A2" t="s">
        <v>7</v>
      </c>
      <c r="B2" t="s">
        <v>1</v>
      </c>
      <c r="C2" s="2" t="s">
        <v>0</v>
      </c>
      <c r="D2" t="s">
        <v>34</v>
      </c>
      <c r="E2" t="s">
        <v>55</v>
      </c>
      <c r="F2" s="6" t="s">
        <v>18</v>
      </c>
      <c r="G2" s="6" t="s">
        <v>40</v>
      </c>
      <c r="H2" s="6" t="s">
        <v>22</v>
      </c>
      <c r="I2" s="6" t="s">
        <v>42</v>
      </c>
      <c r="J2" s="6" t="s">
        <v>20</v>
      </c>
      <c r="K2" s="6" t="s">
        <v>40</v>
      </c>
      <c r="L2" s="6" t="s">
        <v>23</v>
      </c>
      <c r="M2" s="6" t="s">
        <v>42</v>
      </c>
      <c r="N2" s="6" t="s">
        <v>24</v>
      </c>
      <c r="O2" s="6" t="s">
        <v>40</v>
      </c>
      <c r="P2" s="24" t="s">
        <v>23</v>
      </c>
      <c r="Q2" s="24" t="s">
        <v>42</v>
      </c>
      <c r="R2" s="5"/>
      <c r="S2" s="5" t="s">
        <v>18</v>
      </c>
      <c r="T2" s="5" t="s">
        <v>40</v>
      </c>
      <c r="U2" s="5" t="s">
        <v>23</v>
      </c>
      <c r="V2" s="5" t="s">
        <v>42</v>
      </c>
      <c r="W2" s="5" t="s">
        <v>19</v>
      </c>
      <c r="X2" s="5" t="s">
        <v>40</v>
      </c>
      <c r="Y2" s="5" t="s">
        <v>23</v>
      </c>
      <c r="Z2" s="5" t="s">
        <v>42</v>
      </c>
      <c r="AA2" s="5" t="s">
        <v>20</v>
      </c>
      <c r="AB2" s="5" t="s">
        <v>40</v>
      </c>
      <c r="AC2" s="5" t="s">
        <v>23</v>
      </c>
      <c r="AD2" s="5" t="s">
        <v>42</v>
      </c>
      <c r="AE2" s="5" t="s">
        <v>21</v>
      </c>
      <c r="AF2" s="5" t="s">
        <v>40</v>
      </c>
      <c r="AG2" s="5" t="s">
        <v>23</v>
      </c>
      <c r="AH2" s="5" t="s">
        <v>42</v>
      </c>
      <c r="AI2" s="5" t="s">
        <v>24</v>
      </c>
      <c r="AJ2" s="5" t="s">
        <v>40</v>
      </c>
      <c r="AK2" s="5" t="s">
        <v>23</v>
      </c>
      <c r="AL2" s="5" t="s">
        <v>42</v>
      </c>
    </row>
    <row r="3" spans="1:39" x14ac:dyDescent="0.3">
      <c r="A3">
        <v>1</v>
      </c>
      <c r="B3">
        <v>-1</v>
      </c>
      <c r="C3" s="2">
        <v>92.77</v>
      </c>
      <c r="D3" s="2">
        <f>((C3)/92.77)*100</f>
        <v>100</v>
      </c>
      <c r="E3" s="2">
        <f>(((D3/100)*0.48)/(1-0.52*(D3/100)))*100</f>
        <v>100</v>
      </c>
      <c r="F3" s="6">
        <v>4.9866229999999998</v>
      </c>
      <c r="G3" s="6">
        <v>0</v>
      </c>
      <c r="H3" s="6">
        <v>1.3300000000000001E-4</v>
      </c>
      <c r="I3" s="6">
        <f>(H3/F3)*100</f>
        <v>2.6671356547306665E-3</v>
      </c>
      <c r="J3" s="6">
        <v>17.041103</v>
      </c>
      <c r="K3" s="6">
        <v>0</v>
      </c>
      <c r="L3" s="6">
        <v>1.771E-3</v>
      </c>
      <c r="M3" s="6">
        <f>(L3/J3)*100</f>
        <v>1.0392519779969642E-2</v>
      </c>
      <c r="N3" s="6">
        <v>366.97899999999998</v>
      </c>
      <c r="O3" s="6">
        <v>0</v>
      </c>
      <c r="P3" s="10">
        <v>3.7999999999999999E-2</v>
      </c>
      <c r="Q3" s="6">
        <f>(P3/N3)*100</f>
        <v>1.0354815943146611E-2</v>
      </c>
      <c r="R3" s="9"/>
      <c r="S3" s="4">
        <v>8.8165150000000008</v>
      </c>
      <c r="T3" s="4">
        <v>0</v>
      </c>
      <c r="U3" s="4">
        <v>2.3499999999999999E-4</v>
      </c>
      <c r="V3" s="4">
        <f>(U3/S3)*100</f>
        <v>2.6654522790467662E-3</v>
      </c>
      <c r="W3" s="4">
        <v>8.3166810000000009</v>
      </c>
      <c r="X3" s="4">
        <v>0</v>
      </c>
      <c r="Y3" s="4">
        <v>2.0799999999999999E-4</v>
      </c>
      <c r="Z3" s="4">
        <f>(Y3/W3)*100</f>
        <v>2.5009976936713088E-3</v>
      </c>
      <c r="AA3" s="4">
        <v>11.041919</v>
      </c>
      <c r="AB3" s="4">
        <v>0</v>
      </c>
      <c r="AC3" s="4">
        <v>3.2699999999999998E-4</v>
      </c>
      <c r="AD3" s="4">
        <f>(AC3/AA3)*100</f>
        <v>2.9614417566366856E-3</v>
      </c>
      <c r="AE3" s="4">
        <v>110.62648</v>
      </c>
      <c r="AF3" s="4">
        <v>0</v>
      </c>
      <c r="AG3" s="4">
        <v>1.5299999999999999E-3</v>
      </c>
      <c r="AH3" s="4">
        <f>(AG3/AE3)*100</f>
        <v>1.3830323445164303E-3</v>
      </c>
      <c r="AI3" s="9">
        <v>757.73900000000003</v>
      </c>
      <c r="AJ3" s="4">
        <v>0</v>
      </c>
      <c r="AK3" s="9">
        <v>0.05</v>
      </c>
      <c r="AL3" s="4">
        <f>(AK3/AI3)*100</f>
        <v>6.5985781383827418E-3</v>
      </c>
    </row>
    <row r="4" spans="1:39" x14ac:dyDescent="0.3">
      <c r="A4">
        <v>2</v>
      </c>
      <c r="B4">
        <v>0</v>
      </c>
      <c r="C4" s="2">
        <v>91.95</v>
      </c>
      <c r="D4" s="2">
        <f t="shared" ref="D4:D12" si="0">((C4)/92.77)*100</f>
        <v>99.116093564729994</v>
      </c>
      <c r="E4" s="2">
        <f t="shared" ref="E4:E12" si="1">(((D4/100)*0.48)/(1-0.52*(D4/100)))*100</f>
        <v>98.175994305543227</v>
      </c>
      <c r="F4" s="6">
        <v>4.9868129999999997</v>
      </c>
      <c r="G4" s="6">
        <f>((F4-F3)/F3)*100</f>
        <v>3.8101937924706251E-3</v>
      </c>
      <c r="H4" s="6">
        <v>1.3300000000000001E-4</v>
      </c>
      <c r="I4" s="6">
        <f>(H4/F4)*100</f>
        <v>2.6670340355654004E-3</v>
      </c>
      <c r="J4" s="6">
        <v>17.03886</v>
      </c>
      <c r="K4" s="6">
        <f>((J4-J3)/J3)*100</f>
        <v>-1.3162293544027022E-2</v>
      </c>
      <c r="L4" s="6">
        <v>1.7619999999999999E-3</v>
      </c>
      <c r="M4" s="6">
        <f>(L4/J4)*100</f>
        <v>1.0341067418829664E-2</v>
      </c>
      <c r="N4" s="6">
        <v>366.959</v>
      </c>
      <c r="O4" s="6">
        <f>((N4-N3)/N3)*100</f>
        <v>-5.4499031279669442E-3</v>
      </c>
      <c r="P4" s="10">
        <v>3.6999999999999998E-2</v>
      </c>
      <c r="Q4" s="6">
        <f>(P4/N4)*100</f>
        <v>1.0082870293411525E-2</v>
      </c>
      <c r="R4" s="9"/>
      <c r="S4" s="4">
        <v>8.8171750000000007</v>
      </c>
      <c r="T4" s="4">
        <f>((S4-S3)/S3)*100</f>
        <v>7.4859510815768237E-3</v>
      </c>
      <c r="U4" s="4">
        <v>2.3499999999999999E-4</v>
      </c>
      <c r="V4" s="4">
        <f>(U4/S4)*100</f>
        <v>2.6652527595289873E-3</v>
      </c>
      <c r="W4" s="4">
        <v>8.3170439999999992</v>
      </c>
      <c r="X4" s="4">
        <f>((W4-W3)/W3)*100</f>
        <v>4.3647219365313735E-3</v>
      </c>
      <c r="Y4" s="4">
        <v>2.0900000000000001E-4</v>
      </c>
      <c r="Z4" s="4">
        <f>(Y4/W4)*100</f>
        <v>2.5129120394216989E-3</v>
      </c>
      <c r="AA4" s="4">
        <v>11.042399</v>
      </c>
      <c r="AB4" s="4">
        <f>((AA4-AA3)/AA3)*100</f>
        <v>4.3470704684538241E-3</v>
      </c>
      <c r="AC4" s="4">
        <v>3.2899999999999997E-4</v>
      </c>
      <c r="AD4" s="4">
        <f>(AC4/AA4)*100</f>
        <v>2.9794250325495394E-3</v>
      </c>
      <c r="AE4" s="4">
        <v>110.62688</v>
      </c>
      <c r="AF4" s="4">
        <f>((AE4-AE3)/AE3)*100</f>
        <v>3.6157708353286462E-4</v>
      </c>
      <c r="AG4" s="4">
        <v>1.5399999999999999E-3</v>
      </c>
      <c r="AH4" s="4">
        <f>(AG4/AE4)*100</f>
        <v>1.3920667382104602E-3</v>
      </c>
      <c r="AI4" s="9">
        <v>757.86</v>
      </c>
      <c r="AJ4" s="4">
        <f>((AI4-AI3)/AI3)*100</f>
        <v>1.5968559094883712E-2</v>
      </c>
      <c r="AK4" s="9">
        <v>0.05</v>
      </c>
      <c r="AL4" s="4">
        <f>(AK4/AI4)*100</f>
        <v>6.5975246087667909E-3</v>
      </c>
    </row>
    <row r="5" spans="1:39" x14ac:dyDescent="0.3">
      <c r="A5">
        <v>3</v>
      </c>
      <c r="B5">
        <v>1</v>
      </c>
      <c r="C5" s="2">
        <v>88.96</v>
      </c>
      <c r="D5" s="2">
        <f t="shared" si="0"/>
        <v>95.893068880025865</v>
      </c>
      <c r="E5" s="2">
        <f t="shared" si="1"/>
        <v>91.80835418870457</v>
      </c>
      <c r="F5" s="6">
        <v>4.986764</v>
      </c>
      <c r="G5" s="6">
        <f>((F5-F3)/F3)*100</f>
        <v>2.8275648670486775E-3</v>
      </c>
      <c r="H5" s="6">
        <v>1.0399999999999999E-4</v>
      </c>
      <c r="I5" s="6">
        <f t="shared" ref="I5:I30" si="2">(H5/F5)*100</f>
        <v>2.0855207906369743E-3</v>
      </c>
      <c r="J5" s="6">
        <v>17.041763</v>
      </c>
      <c r="K5" s="6">
        <f>((J5-J3)/J3)*100</f>
        <v>3.8729887378761976E-3</v>
      </c>
      <c r="L5" s="6">
        <v>1.366E-3</v>
      </c>
      <c r="M5" s="6">
        <f t="shared" ref="M5:M30" si="3">(L5/J5)*100</f>
        <v>8.0156026110678822E-3</v>
      </c>
      <c r="N5" s="6">
        <v>367.01400000000001</v>
      </c>
      <c r="O5" s="6">
        <f>((N5-N3)/N3)*100</f>
        <v>9.5373304739576406E-3</v>
      </c>
      <c r="P5" s="10">
        <v>0.03</v>
      </c>
      <c r="Q5" s="6">
        <f t="shared" ref="Q5:Q30" si="4">(P5/N5)*100</f>
        <v>8.1740751034020502E-3</v>
      </c>
      <c r="R5" s="9"/>
      <c r="S5" s="4">
        <v>8.8178459999999994</v>
      </c>
      <c r="T5" s="4">
        <f>((S5-S3)/S3)*100</f>
        <v>1.50966680145005E-2</v>
      </c>
      <c r="U5" s="4">
        <v>2.3000000000000001E-4</v>
      </c>
      <c r="V5" s="4">
        <f t="shared" ref="V5:V11" si="5">(U5/S5)*100</f>
        <v>2.6083467549784835E-3</v>
      </c>
      <c r="W5" s="4">
        <v>8.3175399999999993</v>
      </c>
      <c r="X5" s="4">
        <f>((W5-W3)/W3)*100</f>
        <v>1.0328639513748197E-2</v>
      </c>
      <c r="Y5" s="4">
        <v>2.04E-4</v>
      </c>
      <c r="Z5" s="4">
        <f t="shared" ref="Z5:Z11" si="6">(Y5/W5)*100</f>
        <v>2.45264825898042E-3</v>
      </c>
      <c r="AA5" s="4">
        <v>11.043186</v>
      </c>
      <c r="AB5" s="4">
        <f>((AA5-AA3)/AA3)*100</f>
        <v>1.1474454757369178E-2</v>
      </c>
      <c r="AC5" s="4">
        <v>3.2000000000000003E-4</v>
      </c>
      <c r="AD5" s="4">
        <f t="shared" ref="AD5:AD11" si="7">(AC5/AA5)*100</f>
        <v>2.8977144820344419E-3</v>
      </c>
      <c r="AE5" s="4">
        <v>110.62634</v>
      </c>
      <c r="AF5" s="4">
        <f>((AE5-AE3)/AE3)*100</f>
        <v>-1.2655197923842949E-4</v>
      </c>
      <c r="AG5" s="4">
        <v>1.5200000000000001E-3</v>
      </c>
      <c r="AH5" s="4">
        <f t="shared" ref="AH5:AH11" si="8">(AG5/AE5)*100</f>
        <v>1.3739946562455199E-3</v>
      </c>
      <c r="AI5" s="9">
        <v>758.01900000000001</v>
      </c>
      <c r="AJ5" s="4">
        <f>((AI5-AI3)/AI3)*100</f>
        <v>3.6952037574939749E-2</v>
      </c>
      <c r="AK5" s="9">
        <v>4.9000000000000002E-2</v>
      </c>
      <c r="AL5" s="4">
        <f t="shared" ref="AL5:AL11" si="9">(AK5/AI5)*100</f>
        <v>6.4642179153820683E-3</v>
      </c>
    </row>
    <row r="6" spans="1:39" x14ac:dyDescent="0.3">
      <c r="A6">
        <v>4</v>
      </c>
      <c r="B6">
        <v>2</v>
      </c>
      <c r="C6" s="2">
        <v>82.3</v>
      </c>
      <c r="D6" s="2">
        <f t="shared" si="0"/>
        <v>88.714023930149835</v>
      </c>
      <c r="E6" s="2">
        <f t="shared" si="1"/>
        <v>79.049105534878123</v>
      </c>
      <c r="F6" s="6">
        <v>4.9877909999999996</v>
      </c>
      <c r="G6" s="6">
        <f>((F6-F3)/F3)*100</f>
        <v>2.3422664997932188E-2</v>
      </c>
      <c r="H6" s="6">
        <v>7.3999999999999996E-5</v>
      </c>
      <c r="I6" s="6">
        <f t="shared" si="2"/>
        <v>1.4836227099331147E-3</v>
      </c>
      <c r="J6" s="6">
        <v>17.045845</v>
      </c>
      <c r="K6" s="6">
        <f>((J6-J3)/J3)*100</f>
        <v>2.7826837265171427E-2</v>
      </c>
      <c r="L6" s="6">
        <v>1.018E-3</v>
      </c>
      <c r="M6" s="6">
        <f t="shared" si="3"/>
        <v>5.972129865078557E-3</v>
      </c>
      <c r="N6" s="6">
        <v>367.25299999999999</v>
      </c>
      <c r="O6" s="6">
        <f>((N6-N3)/N3)*100</f>
        <v>7.466367285321529E-2</v>
      </c>
      <c r="P6" s="10">
        <v>2.5999999999999999E-2</v>
      </c>
      <c r="Q6" s="6">
        <f t="shared" si="4"/>
        <v>7.0795881858010693E-3</v>
      </c>
      <c r="R6" s="9"/>
      <c r="S6" s="4">
        <v>8.8191290000000002</v>
      </c>
      <c r="T6" s="4">
        <f>((S6-S3)/S3)*100</f>
        <v>2.9648903223092684E-2</v>
      </c>
      <c r="U6" s="4">
        <v>2.5399999999999999E-4</v>
      </c>
      <c r="V6" s="4">
        <f t="shared" si="5"/>
        <v>2.8801030124403441E-3</v>
      </c>
      <c r="W6" s="4">
        <v>8.3183880000000006</v>
      </c>
      <c r="X6" s="4">
        <f>((W6-W3)/W3)*100</f>
        <v>2.052501472642369E-2</v>
      </c>
      <c r="Y6" s="4">
        <v>2.2499999999999999E-4</v>
      </c>
      <c r="Z6" s="4">
        <f t="shared" si="6"/>
        <v>2.7048509879558395E-3</v>
      </c>
      <c r="AA6" s="4">
        <v>11.044365000000001</v>
      </c>
      <c r="AB6" s="4">
        <f>((AA6-AA3)/AA3)*100</f>
        <v>2.2151946595522359E-2</v>
      </c>
      <c r="AC6" s="4">
        <v>3.5199999999999999E-4</v>
      </c>
      <c r="AD6" s="4">
        <f t="shared" si="7"/>
        <v>3.1871456620638666E-3</v>
      </c>
      <c r="AE6" s="4">
        <v>110.62792</v>
      </c>
      <c r="AF6" s="4">
        <f>((AE6-AE3)/AE3)*100</f>
        <v>1.301677500723451E-3</v>
      </c>
      <c r="AG6" s="4">
        <v>1.7099999999999999E-3</v>
      </c>
      <c r="AH6" s="4">
        <f t="shared" si="8"/>
        <v>1.545721911792249E-3</v>
      </c>
      <c r="AI6" s="9">
        <v>758.28</v>
      </c>
      <c r="AJ6" s="4">
        <f>((AI6-AI3)/AI3)*100</f>
        <v>7.1396615457293339E-2</v>
      </c>
      <c r="AK6" s="9">
        <v>5.2999999999999999E-2</v>
      </c>
      <c r="AL6" s="4">
        <f t="shared" si="9"/>
        <v>6.9895025584216907E-3</v>
      </c>
    </row>
    <row r="7" spans="1:39" x14ac:dyDescent="0.3">
      <c r="A7">
        <v>5</v>
      </c>
      <c r="B7">
        <v>3</v>
      </c>
      <c r="C7" s="2">
        <v>70.010000000000005</v>
      </c>
      <c r="D7" s="2">
        <f t="shared" si="0"/>
        <v>75.466206747871084</v>
      </c>
      <c r="E7" s="2">
        <f t="shared" si="1"/>
        <v>59.620188486431246</v>
      </c>
      <c r="F7" s="6">
        <v>4.9883860000000002</v>
      </c>
      <c r="G7" s="6">
        <f>((F7-F3)/F3)*100</f>
        <v>3.535458766384391E-2</v>
      </c>
      <c r="H7" s="6">
        <v>6.2000000000000003E-5</v>
      </c>
      <c r="I7" s="6">
        <f t="shared" si="2"/>
        <v>1.2428869778722015E-3</v>
      </c>
      <c r="J7" s="6">
        <v>17.046806</v>
      </c>
      <c r="K7" s="6">
        <f>((J7-J3)/J3)*100</f>
        <v>3.346614359411159E-2</v>
      </c>
      <c r="L7" s="6">
        <v>8.4099999999999995E-4</v>
      </c>
      <c r="M7" s="6">
        <f t="shared" si="3"/>
        <v>4.9334755144160138E-3</v>
      </c>
      <c r="N7" s="6">
        <v>367.36200000000002</v>
      </c>
      <c r="O7" s="6">
        <f>((N7-N3)/N3)*100</f>
        <v>0.10436564490067231</v>
      </c>
      <c r="P7" s="10">
        <v>2.5999999999999999E-2</v>
      </c>
      <c r="Q7" s="6">
        <f t="shared" si="4"/>
        <v>7.0774876007861452E-3</v>
      </c>
      <c r="R7" s="9"/>
      <c r="S7" s="4">
        <v>8.8196829999999995</v>
      </c>
      <c r="T7" s="4">
        <f>((S7-S3)/S3)*100</f>
        <v>3.5932565191560691E-2</v>
      </c>
      <c r="U7" s="4">
        <v>3.2200000000000002E-4</v>
      </c>
      <c r="V7" s="4">
        <f t="shared" si="5"/>
        <v>3.6509248688416586E-3</v>
      </c>
      <c r="W7" s="4">
        <v>8.3183229999999995</v>
      </c>
      <c r="X7" s="4">
        <f>((W7-W3)/W3)*100</f>
        <v>1.9743452947138276E-2</v>
      </c>
      <c r="Y7" s="4">
        <v>2.8899999999999998E-4</v>
      </c>
      <c r="Z7" s="4">
        <f t="shared" si="6"/>
        <v>3.4742579724302601E-3</v>
      </c>
      <c r="AA7" s="4">
        <v>11.045108000000001</v>
      </c>
      <c r="AB7" s="4">
        <f>((AA7-AA3)/AA3)*100</f>
        <v>2.8880849424821668E-2</v>
      </c>
      <c r="AC7" s="4">
        <v>4.4799999999999999E-4</v>
      </c>
      <c r="AD7" s="4">
        <f t="shared" si="7"/>
        <v>4.0560943360626262E-3</v>
      </c>
      <c r="AE7" s="4">
        <v>110.62649999999999</v>
      </c>
      <c r="AF7" s="4">
        <f>((AE7-AE3)/AE3)*100</f>
        <v>1.8078854169578041E-5</v>
      </c>
      <c r="AG7" s="4">
        <v>2.2799999999999999E-3</v>
      </c>
      <c r="AH7" s="4">
        <f t="shared" si="8"/>
        <v>2.0609890035389353E-3</v>
      </c>
      <c r="AI7" s="9">
        <v>758.38</v>
      </c>
      <c r="AJ7" s="4">
        <f>((AI7-AI3)/AI3)*100</f>
        <v>8.4593771734061823E-2</v>
      </c>
      <c r="AK7" s="9">
        <v>6.6000000000000003E-2</v>
      </c>
      <c r="AL7" s="4">
        <f t="shared" si="9"/>
        <v>8.7027611487644711E-3</v>
      </c>
    </row>
    <row r="8" spans="1:39" x14ac:dyDescent="0.3">
      <c r="A8">
        <v>6</v>
      </c>
      <c r="B8">
        <v>4</v>
      </c>
      <c r="C8" s="2">
        <v>50</v>
      </c>
      <c r="D8" s="2">
        <f t="shared" si="0"/>
        <v>53.896733857928211</v>
      </c>
      <c r="E8" s="2">
        <f t="shared" si="1"/>
        <v>35.944286356147977</v>
      </c>
      <c r="F8" s="6">
        <v>4.9886860000000004</v>
      </c>
      <c r="G8" s="6">
        <f>((F8-F3)/F3)*100</f>
        <v>4.13706831256462E-2</v>
      </c>
      <c r="H8" s="6">
        <v>5.1E-5</v>
      </c>
      <c r="I8" s="6">
        <f t="shared" si="2"/>
        <v>1.0223132905137744E-3</v>
      </c>
      <c r="J8" s="6">
        <v>17.048694999999999</v>
      </c>
      <c r="K8" s="6">
        <f>((J8-J3)/J3)*100</f>
        <v>4.4551106815086637E-2</v>
      </c>
      <c r="L8" s="6">
        <v>6.9499999999999998E-4</v>
      </c>
      <c r="M8" s="6">
        <f t="shared" si="3"/>
        <v>4.0765583524134839E-3</v>
      </c>
      <c r="N8" s="6">
        <v>367.44600000000003</v>
      </c>
      <c r="O8" s="6">
        <f>((N8-N3)/N3)*100</f>
        <v>0.12725523803815514</v>
      </c>
      <c r="P8" s="10">
        <v>2.5000000000000001E-2</v>
      </c>
      <c r="Q8" s="6">
        <f t="shared" si="4"/>
        <v>6.8037208188414088E-3</v>
      </c>
      <c r="R8" s="9"/>
      <c r="S8" s="4">
        <v>8.8202130000000007</v>
      </c>
      <c r="T8" s="4">
        <f>((S8-S3)/S3)*100</f>
        <v>4.1944010757084614E-2</v>
      </c>
      <c r="U8" s="4">
        <v>3.7800000000000003E-4</v>
      </c>
      <c r="V8" s="4">
        <f t="shared" si="5"/>
        <v>4.285610789671406E-3</v>
      </c>
      <c r="W8" s="4">
        <v>8.3188630000000003</v>
      </c>
      <c r="X8" s="4">
        <f>((W8-W3)/W3)*100</f>
        <v>2.6236427728795437E-2</v>
      </c>
      <c r="Y8" s="4">
        <v>3.5500000000000001E-4</v>
      </c>
      <c r="Z8" s="4">
        <f t="shared" si="6"/>
        <v>4.2674101015968162E-3</v>
      </c>
      <c r="AA8" s="4">
        <v>11.046122</v>
      </c>
      <c r="AB8" s="4">
        <f>((AA8-AA3)/AA3)*100</f>
        <v>3.8064035789434798E-2</v>
      </c>
      <c r="AC8" s="4">
        <v>5.1099999999999995E-4</v>
      </c>
      <c r="AD8" s="4">
        <f t="shared" si="7"/>
        <v>4.6260579052087233E-3</v>
      </c>
      <c r="AE8" s="4">
        <v>110.62597</v>
      </c>
      <c r="AF8" s="4">
        <f>((AE8-AE3)/AE3)*100</f>
        <v>-4.6101078151050418E-4</v>
      </c>
      <c r="AG8" s="4">
        <v>2.96E-3</v>
      </c>
      <c r="AH8" s="4">
        <f t="shared" si="8"/>
        <v>2.6756827533354062E-3</v>
      </c>
      <c r="AI8" s="9">
        <v>758.54700000000003</v>
      </c>
      <c r="AJ8" s="4">
        <f>((AI8-AI3)/AI3)*100</f>
        <v>0.10663302271626414</v>
      </c>
      <c r="AK8" s="9">
        <v>7.1999999999999995E-2</v>
      </c>
      <c r="AL8" s="4">
        <f t="shared" si="9"/>
        <v>9.4918310928657004E-3</v>
      </c>
    </row>
    <row r="9" spans="1:39" x14ac:dyDescent="0.3">
      <c r="A9">
        <v>7</v>
      </c>
      <c r="B9">
        <v>5</v>
      </c>
      <c r="C9" s="2">
        <v>28.86</v>
      </c>
      <c r="D9" s="2">
        <f t="shared" si="0"/>
        <v>31.109194782796163</v>
      </c>
      <c r="E9" s="2">
        <f t="shared" si="1"/>
        <v>17.81417335795522</v>
      </c>
      <c r="F9" s="6">
        <v>4.9884919999999999</v>
      </c>
      <c r="G9" s="6">
        <f>((F9-F3)/F3)*100</f>
        <v>3.7480274727007046E-2</v>
      </c>
      <c r="H9" s="6">
        <v>4.5000000000000003E-5</v>
      </c>
      <c r="I9" s="6">
        <f t="shared" si="2"/>
        <v>9.0207621862478692E-4</v>
      </c>
      <c r="J9" s="6">
        <v>17.048802999999999</v>
      </c>
      <c r="K9" s="6">
        <f>((J9-J3)/J3)*100</f>
        <v>4.5184868608562592E-2</v>
      </c>
      <c r="L9" s="6">
        <v>5.9299999999999999E-4</v>
      </c>
      <c r="M9" s="6">
        <f t="shared" si="3"/>
        <v>3.4782500566168783E-3</v>
      </c>
      <c r="N9" s="6">
        <v>367.42</v>
      </c>
      <c r="O9" s="6">
        <f>((N9-N3)/N3)*100</f>
        <v>0.12017036397178885</v>
      </c>
      <c r="P9" s="10">
        <v>2.3E-2</v>
      </c>
      <c r="Q9" s="6">
        <f t="shared" si="4"/>
        <v>6.259866093299221E-3</v>
      </c>
      <c r="R9" s="9"/>
      <c r="S9" s="4">
        <v>8.8206050000000005</v>
      </c>
      <c r="T9" s="4">
        <f>((S9-S3)/S3)*100</f>
        <v>4.6390212005533983E-2</v>
      </c>
      <c r="U9" s="4">
        <v>5.2700000000000002E-4</v>
      </c>
      <c r="V9" s="4">
        <f t="shared" si="5"/>
        <v>5.9746468637922228E-3</v>
      </c>
      <c r="W9" s="4">
        <v>8.3187739999999994</v>
      </c>
      <c r="X9" s="4">
        <f>((W9-W3)/W3)*100</f>
        <v>2.5166289292550333E-2</v>
      </c>
      <c r="Y9" s="4">
        <v>5.3799999999999996E-4</v>
      </c>
      <c r="Z9" s="4">
        <f t="shared" si="6"/>
        <v>6.4672991476869062E-3</v>
      </c>
      <c r="AA9" s="4">
        <v>11.046099999999999</v>
      </c>
      <c r="AB9" s="4">
        <f>((AA9-AA3)/AA3)*100</f>
        <v>3.7864795059618733E-2</v>
      </c>
      <c r="AC9" s="4">
        <v>6.4800000000000003E-4</v>
      </c>
      <c r="AD9" s="4">
        <f t="shared" si="7"/>
        <v>5.8663238609101866E-3</v>
      </c>
      <c r="AE9" s="4">
        <v>110.62811000000001</v>
      </c>
      <c r="AF9" s="4">
        <f>((AE9-AE3)/AE3)*100</f>
        <v>1.4734266154050942E-3</v>
      </c>
      <c r="AG9" s="4">
        <v>4.7099999999999998E-3</v>
      </c>
      <c r="AH9" s="4">
        <f t="shared" si="8"/>
        <v>4.2575074273618159E-3</v>
      </c>
      <c r="AI9" s="9">
        <v>758.56</v>
      </c>
      <c r="AJ9" s="4">
        <f>((AI9-AI3)/AI3)*100</f>
        <v>0.10834865303223308</v>
      </c>
      <c r="AK9" s="9">
        <v>8.3000000000000004E-2</v>
      </c>
      <c r="AL9" s="4">
        <f t="shared" si="9"/>
        <v>1.0941784433663785E-2</v>
      </c>
    </row>
    <row r="10" spans="1:39" x14ac:dyDescent="0.3">
      <c r="A10">
        <v>8</v>
      </c>
      <c r="B10">
        <v>6</v>
      </c>
      <c r="C10" s="2">
        <v>10.51</v>
      </c>
      <c r="D10" s="2">
        <f t="shared" si="0"/>
        <v>11.329093456936508</v>
      </c>
      <c r="E10" s="2">
        <f t="shared" si="1"/>
        <v>5.7783764466558534</v>
      </c>
      <c r="F10" s="6">
        <v>4.988626</v>
      </c>
      <c r="G10" s="6">
        <f>((F10-F3)/F3)*100</f>
        <v>4.0167464033278616E-2</v>
      </c>
      <c r="H10" s="6">
        <v>4.6E-5</v>
      </c>
      <c r="I10" s="6">
        <f t="shared" si="2"/>
        <v>9.2209758759225478E-4</v>
      </c>
      <c r="J10" s="6">
        <v>17.049130999999999</v>
      </c>
      <c r="K10" s="6">
        <f>((J10-J3)/J3)*100</f>
        <v>4.7109626647990337E-2</v>
      </c>
      <c r="L10" s="6">
        <v>6.11E-4</v>
      </c>
      <c r="M10" s="6">
        <f t="shared" si="3"/>
        <v>3.5837603687836057E-3</v>
      </c>
      <c r="N10" s="6">
        <v>367.447</v>
      </c>
      <c r="O10" s="6">
        <f>((N10-N3)/N3)*100</f>
        <v>0.1275277331945473</v>
      </c>
      <c r="P10" s="10">
        <v>2.4E-2</v>
      </c>
      <c r="Q10" s="6">
        <f t="shared" si="4"/>
        <v>6.5315542105392078E-3</v>
      </c>
      <c r="R10" s="9"/>
      <c r="S10" s="4">
        <v>8.8212949999999992</v>
      </c>
      <c r="T10" s="4">
        <f>((S10-S3)/S3)*100</f>
        <v>5.4216433590806017E-2</v>
      </c>
      <c r="U10" s="4">
        <v>1.1789999999999999E-3</v>
      </c>
      <c r="V10" s="4">
        <f t="shared" si="5"/>
        <v>1.3365384560883636E-2</v>
      </c>
      <c r="W10" s="4">
        <v>8.3201739999999997</v>
      </c>
      <c r="X10" s="4">
        <f>((W10-W3)/W3)*100</f>
        <v>4.1999927615341479E-2</v>
      </c>
      <c r="Y10" s="4">
        <v>1.2600000000000001E-3</v>
      </c>
      <c r="Z10" s="4">
        <f t="shared" si="6"/>
        <v>1.5143914057566587E-2</v>
      </c>
      <c r="AA10" s="4">
        <v>11.048399</v>
      </c>
      <c r="AB10" s="4">
        <f>((AA10-AA3)/AA3)*100</f>
        <v>5.8685451324174895E-2</v>
      </c>
      <c r="AC10" s="4">
        <v>1.243E-3</v>
      </c>
      <c r="AD10" s="4">
        <f t="shared" si="7"/>
        <v>1.1250498827929729E-2</v>
      </c>
      <c r="AE10" s="4">
        <v>110.62889</v>
      </c>
      <c r="AF10" s="4">
        <f>((AE10-AE3)/AE3)*100</f>
        <v>2.1785019282883999E-3</v>
      </c>
      <c r="AG10" s="4">
        <v>1.132E-2</v>
      </c>
      <c r="AH10" s="4">
        <f t="shared" si="8"/>
        <v>1.0232408550786328E-2</v>
      </c>
      <c r="AI10" s="9">
        <v>758.90099999999995</v>
      </c>
      <c r="AJ10" s="4">
        <f>((AI10-AI3)/AI3)*100</f>
        <v>0.15335095593600445</v>
      </c>
      <c r="AK10" s="9">
        <v>0.14299999999999999</v>
      </c>
      <c r="AL10" s="4">
        <f t="shared" si="9"/>
        <v>1.884303749764462E-2</v>
      </c>
    </row>
    <row r="11" spans="1:39" x14ac:dyDescent="0.3">
      <c r="A11">
        <v>9</v>
      </c>
      <c r="B11">
        <v>7</v>
      </c>
      <c r="C11" s="2">
        <v>4.17</v>
      </c>
      <c r="D11" s="2">
        <f t="shared" si="0"/>
        <v>4.4949876037512126</v>
      </c>
      <c r="E11" s="2">
        <f t="shared" si="1"/>
        <v>2.209232508035178</v>
      </c>
      <c r="F11" s="6">
        <v>4.9884899999999996</v>
      </c>
      <c r="G11" s="6">
        <f>((F11-F3)/F3)*100</f>
        <v>3.7440167423922782E-2</v>
      </c>
      <c r="H11" s="6">
        <v>4.5000000000000003E-5</v>
      </c>
      <c r="I11" s="6">
        <f t="shared" si="2"/>
        <v>9.020765802878227E-4</v>
      </c>
      <c r="J11" s="6">
        <v>17.049354999999998</v>
      </c>
      <c r="K11" s="6">
        <f>((J11-J3)/J3)*100</f>
        <v>4.8424095552962836E-2</v>
      </c>
      <c r="L11" s="6">
        <v>6.0400000000000004E-4</v>
      </c>
      <c r="M11" s="6">
        <f t="shared" si="3"/>
        <v>3.5426560125001805E-3</v>
      </c>
      <c r="N11" s="6">
        <v>367.43200000000002</v>
      </c>
      <c r="O11" s="6">
        <f>((N11-N3)/N3)*100</f>
        <v>0.1234403058485721</v>
      </c>
      <c r="P11" s="10">
        <v>2.4E-2</v>
      </c>
      <c r="Q11" s="6">
        <f t="shared" si="4"/>
        <v>6.531820853926713E-3</v>
      </c>
      <c r="R11" s="9"/>
      <c r="S11" s="4">
        <v>8.8211239999999993</v>
      </c>
      <c r="T11" s="4">
        <f>((S11-S3)/S3)*100</f>
        <v>5.2276891719670766E-2</v>
      </c>
      <c r="U11" s="4">
        <v>2.8219999999999999E-3</v>
      </c>
      <c r="V11" s="4">
        <f t="shared" si="5"/>
        <v>3.1991387945572471E-2</v>
      </c>
      <c r="W11" s="4">
        <v>8.3177400000000006</v>
      </c>
      <c r="X11" s="4">
        <f>((W11-W3)/W3)*100</f>
        <v>1.2733444988447903E-2</v>
      </c>
      <c r="Y11" s="4">
        <v>3.0739999999999999E-3</v>
      </c>
      <c r="Z11" s="4">
        <f t="shared" si="6"/>
        <v>3.6957154226989537E-2</v>
      </c>
      <c r="AA11" s="4">
        <v>11.049087999999999</v>
      </c>
      <c r="AB11" s="4">
        <f>((AA11-AA3)/AA3)*100</f>
        <v>6.4925308725768724E-2</v>
      </c>
      <c r="AC11" s="4">
        <v>2.7780000000000001E-3</v>
      </c>
      <c r="AD11" s="4">
        <f t="shared" si="7"/>
        <v>2.5142346590053405E-2</v>
      </c>
      <c r="AE11" s="4">
        <v>110.6276</v>
      </c>
      <c r="AF11" s="4">
        <f>((AE11-AE3)/AE3)*100</f>
        <v>1.0124158338945901E-3</v>
      </c>
      <c r="AG11" s="4">
        <v>2.7390000000000001E-2</v>
      </c>
      <c r="AH11" s="4">
        <f t="shared" si="8"/>
        <v>2.4758740133565223E-2</v>
      </c>
      <c r="AI11" s="9">
        <v>758.71799999999996</v>
      </c>
      <c r="AJ11" s="4">
        <f>((AI11-AI3)/AI3)*100</f>
        <v>0.12920015994952458</v>
      </c>
      <c r="AK11" s="9">
        <v>0.313</v>
      </c>
      <c r="AL11" s="4">
        <f t="shared" si="9"/>
        <v>4.1253799171760787E-2</v>
      </c>
    </row>
    <row r="12" spans="1:39" x14ac:dyDescent="0.3">
      <c r="A12">
        <v>10</v>
      </c>
      <c r="B12">
        <v>8</v>
      </c>
      <c r="C12" s="2">
        <v>0</v>
      </c>
      <c r="D12" s="2">
        <f t="shared" si="0"/>
        <v>0</v>
      </c>
      <c r="E12" s="2">
        <f t="shared" si="1"/>
        <v>0</v>
      </c>
      <c r="F12" s="6">
        <v>4.9885520000000003</v>
      </c>
      <c r="G12" s="6">
        <f>((F12-F3)/F3)*100</f>
        <v>3.868349381937463E-2</v>
      </c>
      <c r="H12" s="6">
        <v>4.8999999999999998E-5</v>
      </c>
      <c r="I12" s="6">
        <f t="shared" si="2"/>
        <v>9.8224895721243347E-4</v>
      </c>
      <c r="J12" s="6">
        <v>17.049976000000001</v>
      </c>
      <c r="K12" s="6">
        <f>((J12-J3)/J3)*100</f>
        <v>5.2068225865433956E-2</v>
      </c>
      <c r="L12" s="6">
        <v>6.4899999999999995E-4</v>
      </c>
      <c r="M12" s="6">
        <f t="shared" si="3"/>
        <v>3.806456970965824E-3</v>
      </c>
      <c r="N12" s="6">
        <v>367.45400000000001</v>
      </c>
      <c r="O12" s="6">
        <f>((N12-N3)/N3)*100</f>
        <v>0.12943519928933883</v>
      </c>
      <c r="P12" s="10">
        <v>2.5999999999999999E-2</v>
      </c>
      <c r="Q12" s="6">
        <f t="shared" si="4"/>
        <v>7.0757155997757532E-3</v>
      </c>
      <c r="R12" s="9"/>
    </row>
    <row r="13" spans="1:39" x14ac:dyDescent="0.3">
      <c r="A13">
        <v>11</v>
      </c>
      <c r="B13">
        <v>9</v>
      </c>
      <c r="D13" s="2"/>
      <c r="E13" s="2"/>
      <c r="F13" s="6">
        <v>4.9885700000000002</v>
      </c>
      <c r="G13" s="6">
        <f>((F13-F3)/F3)*100</f>
        <v>3.9044459547079559E-2</v>
      </c>
      <c r="H13" s="6">
        <v>5.1E-5</v>
      </c>
      <c r="I13" s="6">
        <f t="shared" si="2"/>
        <v>1.022337062524932E-3</v>
      </c>
      <c r="J13" s="6">
        <v>17.050166999999998</v>
      </c>
      <c r="K13" s="6">
        <f>((J13-J3)/J3)*100</f>
        <v>5.3189045333501168E-2</v>
      </c>
      <c r="L13" s="6">
        <v>6.7299999999999999E-4</v>
      </c>
      <c r="M13" s="6">
        <f t="shared" si="3"/>
        <v>3.9471754147628003E-3</v>
      </c>
      <c r="N13" s="6">
        <v>367.46100000000001</v>
      </c>
      <c r="O13" s="6">
        <f>((N13-N3)/N3)*100</f>
        <v>0.13134266538413036</v>
      </c>
      <c r="P13" s="10">
        <v>2.7E-2</v>
      </c>
      <c r="Q13" s="6">
        <f t="shared" si="4"/>
        <v>7.3477185333953804E-3</v>
      </c>
      <c r="R13" s="9" t="s">
        <v>40</v>
      </c>
      <c r="S13" s="18">
        <f>((S11-S3)/S3)*100</f>
        <v>5.2276891719670766E-2</v>
      </c>
      <c r="T13" s="18"/>
      <c r="W13" s="18">
        <f>((W11-W3)/W3)*100</f>
        <v>1.2733444988447903E-2</v>
      </c>
      <c r="X13" s="18"/>
      <c r="AA13" s="18">
        <f>((AA11-AA3)/AA3)*100</f>
        <v>6.4925308725768724E-2</v>
      </c>
      <c r="AB13" s="18"/>
      <c r="AE13" s="18">
        <f>((AE11-AE3)/AE3)*100</f>
        <v>1.0124158338945901E-3</v>
      </c>
      <c r="AF13" s="18"/>
      <c r="AI13" s="18">
        <f>((AI11-AI3)/AI3)*100</f>
        <v>0.12920015994952458</v>
      </c>
      <c r="AJ13" s="18"/>
    </row>
    <row r="14" spans="1:39" x14ac:dyDescent="0.3">
      <c r="A14">
        <v>12</v>
      </c>
      <c r="B14">
        <v>10</v>
      </c>
      <c r="F14" s="6">
        <v>4.9884209999999998</v>
      </c>
      <c r="G14" s="6">
        <f>((F14-F3)/F3)*100</f>
        <v>3.6056465467711643E-2</v>
      </c>
      <c r="H14" s="6">
        <v>4.8000000000000001E-5</v>
      </c>
      <c r="I14" s="6">
        <f t="shared" si="2"/>
        <v>9.6222832836282259E-4</v>
      </c>
      <c r="J14" s="6">
        <v>17.050992999999998</v>
      </c>
      <c r="K14" s="6">
        <f>((J14-J3)/J3)*100</f>
        <v>5.8036149420601597E-2</v>
      </c>
      <c r="L14" s="6">
        <v>6.4199999999999999E-4</v>
      </c>
      <c r="M14" s="6">
        <f t="shared" si="3"/>
        <v>3.7651766087758061E-3</v>
      </c>
      <c r="N14" s="6">
        <v>367.45699999999999</v>
      </c>
      <c r="O14" s="6">
        <f>((N14-N3)/N3)*100</f>
        <v>0.13025268475853077</v>
      </c>
      <c r="P14" s="10">
        <v>2.5000000000000001E-2</v>
      </c>
      <c r="Q14" s="6">
        <f t="shared" si="4"/>
        <v>6.8035171462239126E-3</v>
      </c>
      <c r="R14" s="9" t="s">
        <v>41</v>
      </c>
      <c r="S14" s="18">
        <v>3.9840637450199633E-2</v>
      </c>
      <c r="T14" s="18"/>
      <c r="U14" s="18"/>
      <c r="V14" s="18"/>
      <c r="W14" s="18">
        <v>1.445974767740358E-2</v>
      </c>
      <c r="X14" s="18"/>
      <c r="Y14" s="18"/>
      <c r="Z14" s="18"/>
      <c r="AA14" s="18">
        <v>2.8883855062179636E-2</v>
      </c>
      <c r="AB14" s="18"/>
      <c r="AC14" s="18"/>
      <c r="AD14" s="18"/>
      <c r="AE14" s="18">
        <v>6.6968931845541755E-3</v>
      </c>
      <c r="AF14" s="18"/>
      <c r="AG14" s="18"/>
      <c r="AH14" s="18"/>
      <c r="AI14" s="18">
        <v>7.8824315297260888E-2</v>
      </c>
      <c r="AJ14" s="18"/>
    </row>
    <row r="15" spans="1:39" x14ac:dyDescent="0.3">
      <c r="A15">
        <v>13</v>
      </c>
      <c r="B15">
        <v>11</v>
      </c>
      <c r="F15" s="6">
        <v>4.9883040000000003</v>
      </c>
      <c r="G15" s="6">
        <f>((F15-F3)/F3)*100</f>
        <v>3.3710188237620682E-2</v>
      </c>
      <c r="H15" s="6">
        <v>4.6E-5</v>
      </c>
      <c r="I15" s="6">
        <f t="shared" si="2"/>
        <v>9.2215710991150497E-4</v>
      </c>
      <c r="J15" s="6">
        <v>17.050449</v>
      </c>
      <c r="K15" s="6">
        <f>((J15-J3)/J3)*100</f>
        <v>5.4843867794242794E-2</v>
      </c>
      <c r="L15" s="6">
        <v>6.2200000000000005E-4</v>
      </c>
      <c r="M15" s="6">
        <f t="shared" si="3"/>
        <v>3.6479977741348635E-3</v>
      </c>
      <c r="N15" s="6">
        <v>367.428</v>
      </c>
      <c r="O15" s="6">
        <f>((N15-N3)/N3)*100</f>
        <v>0.12235032522297251</v>
      </c>
      <c r="P15" s="10">
        <v>2.4E-2</v>
      </c>
      <c r="Q15" s="6">
        <f t="shared" si="4"/>
        <v>6.5318919625069402E-3</v>
      </c>
      <c r="R15" s="9"/>
    </row>
    <row r="16" spans="1:39" x14ac:dyDescent="0.3">
      <c r="A16">
        <v>14</v>
      </c>
      <c r="B16">
        <v>12</v>
      </c>
      <c r="F16" s="6">
        <v>4.9881529999999996</v>
      </c>
      <c r="G16" s="6">
        <f>((F16-F3)/F3)*100</f>
        <v>3.0682086855168503E-2</v>
      </c>
      <c r="H16" s="6">
        <v>4.6999999999999997E-5</v>
      </c>
      <c r="I16" s="6">
        <f t="shared" si="2"/>
        <v>9.4223252574650372E-4</v>
      </c>
      <c r="J16" s="6">
        <v>17.050739</v>
      </c>
      <c r="K16" s="6">
        <f>((J16-J3)/J3)*100</f>
        <v>5.6545635573005001E-2</v>
      </c>
      <c r="L16" s="6">
        <v>6.2699999999999995E-4</v>
      </c>
      <c r="M16" s="6">
        <f t="shared" si="3"/>
        <v>3.6772599709607896E-3</v>
      </c>
      <c r="N16" s="6">
        <v>367.41199999999998</v>
      </c>
      <c r="O16" s="6">
        <f>((N16-N3)/N3)*100</f>
        <v>0.11799040272058967</v>
      </c>
      <c r="P16" s="10">
        <v>2.5000000000000001E-2</v>
      </c>
      <c r="Q16" s="6">
        <f t="shared" si="4"/>
        <v>6.8043504294906E-3</v>
      </c>
      <c r="R16" s="9"/>
      <c r="U16" s="4"/>
      <c r="V16" s="4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0" x14ac:dyDescent="0.3">
      <c r="A17">
        <v>15</v>
      </c>
      <c r="B17">
        <v>13</v>
      </c>
      <c r="F17" s="6">
        <v>4.9881330000000004</v>
      </c>
      <c r="G17" s="6">
        <f>((F17-F3)/F3)*100</f>
        <v>3.0281013824397122E-2</v>
      </c>
      <c r="H17" s="6">
        <v>4.6999999999999997E-5</v>
      </c>
      <c r="I17" s="6">
        <f t="shared" si="2"/>
        <v>9.4223630364306636E-4</v>
      </c>
      <c r="J17" s="6">
        <v>17.050356000000001</v>
      </c>
      <c r="K17" s="6">
        <f>((J17-J3)/J3)*100</f>
        <v>5.4298128472089313E-2</v>
      </c>
      <c r="L17" s="6">
        <v>6.3500000000000004E-4</v>
      </c>
      <c r="M17" s="6">
        <f t="shared" si="3"/>
        <v>3.7242624142275974E-3</v>
      </c>
      <c r="N17" s="6">
        <v>367.40100000000001</v>
      </c>
      <c r="O17" s="6">
        <f>((N17-N3)/N3)*100</f>
        <v>0.11499295600021404</v>
      </c>
      <c r="P17" s="10">
        <v>2.5000000000000001E-2</v>
      </c>
      <c r="Q17" s="6">
        <f t="shared" si="4"/>
        <v>6.804554152002853E-3</v>
      </c>
      <c r="R17" s="9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</row>
    <row r="18" spans="1:40" x14ac:dyDescent="0.3">
      <c r="A18">
        <v>16</v>
      </c>
      <c r="B18">
        <v>14</v>
      </c>
      <c r="C18" s="13"/>
      <c r="D18" s="10"/>
      <c r="E18" s="10"/>
      <c r="F18" s="6">
        <v>4.9878850000000003</v>
      </c>
      <c r="G18" s="6">
        <f>((F18-F3)/F3)*100</f>
        <v>2.5307708242643178E-2</v>
      </c>
      <c r="H18" s="6">
        <v>5.1E-5</v>
      </c>
      <c r="I18" s="6">
        <f t="shared" si="2"/>
        <v>1.0224774628925886E-3</v>
      </c>
      <c r="J18" s="6">
        <v>17.050249000000001</v>
      </c>
      <c r="K18" s="6">
        <f>((J18-J3)/J3)*100</f>
        <v>5.367023484337375E-2</v>
      </c>
      <c r="L18" s="6">
        <v>6.8499999999999995E-4</v>
      </c>
      <c r="M18" s="6">
        <f t="shared" si="3"/>
        <v>4.0175366353887264E-3</v>
      </c>
      <c r="N18" s="6">
        <v>367.36200000000002</v>
      </c>
      <c r="O18" s="6">
        <f>((N18-N3)/N3)*100</f>
        <v>0.10436564490067231</v>
      </c>
      <c r="P18" s="10">
        <v>2.7E-2</v>
      </c>
      <c r="Q18" s="6">
        <f t="shared" si="4"/>
        <v>7.3496986623548437E-3</v>
      </c>
      <c r="R18" s="9"/>
      <c r="S18" s="4"/>
      <c r="T18" s="4"/>
      <c r="U18" s="4"/>
      <c r="V18" s="4"/>
      <c r="W18" s="4"/>
      <c r="X18" s="4"/>
      <c r="Y18" s="4"/>
      <c r="Z18" s="4"/>
      <c r="AA18" s="9"/>
      <c r="AB18" s="9"/>
      <c r="AC18" s="9"/>
      <c r="AD18" s="9"/>
      <c r="AE18" s="5"/>
      <c r="AF18" s="5"/>
      <c r="AG18" s="5"/>
      <c r="AH18" s="5"/>
      <c r="AI18" s="5"/>
      <c r="AJ18" s="5"/>
      <c r="AK18" s="5"/>
    </row>
    <row r="19" spans="1:40" x14ac:dyDescent="0.3">
      <c r="A19">
        <v>17</v>
      </c>
      <c r="B19">
        <v>15</v>
      </c>
      <c r="C19" s="13"/>
      <c r="D19" s="10"/>
      <c r="E19" s="10"/>
      <c r="F19" s="6">
        <v>4.9880620000000002</v>
      </c>
      <c r="G19" s="6">
        <f>((F19-F3)/F3)*100</f>
        <v>2.8857204565101716E-2</v>
      </c>
      <c r="H19" s="6">
        <v>5.1999999999999997E-5</v>
      </c>
      <c r="I19" s="6">
        <f t="shared" si="2"/>
        <v>1.0424890468482548E-3</v>
      </c>
      <c r="J19" s="6">
        <v>17.050798</v>
      </c>
      <c r="K19" s="6">
        <f>((J19-J3)/J3)*100</f>
        <v>5.6891857293513655E-2</v>
      </c>
      <c r="L19" s="6">
        <v>6.96E-4</v>
      </c>
      <c r="M19" s="6">
        <f t="shared" si="3"/>
        <v>4.0819203887114252E-3</v>
      </c>
      <c r="N19" s="6">
        <v>367.4</v>
      </c>
      <c r="O19" s="6">
        <f>((N19-N3)/N3)*100</f>
        <v>0.1147204608438064</v>
      </c>
      <c r="P19" s="10">
        <v>2.7E-2</v>
      </c>
      <c r="Q19" s="6">
        <f t="shared" si="4"/>
        <v>7.3489384866630373E-3</v>
      </c>
      <c r="R19" s="9"/>
      <c r="S19" s="4"/>
      <c r="T19" s="4"/>
      <c r="U19" s="4"/>
      <c r="V19" s="4"/>
      <c r="W19" s="4"/>
      <c r="X19" s="4"/>
      <c r="Y19" s="4"/>
      <c r="Z19" s="4"/>
      <c r="AA19" s="9"/>
      <c r="AB19" s="9"/>
      <c r="AC19" s="9"/>
      <c r="AD19" s="9"/>
      <c r="AE19" s="5"/>
      <c r="AF19" s="5"/>
      <c r="AG19" s="5"/>
      <c r="AH19" s="5"/>
      <c r="AI19" s="5"/>
      <c r="AJ19" s="5"/>
      <c r="AK19" s="5"/>
    </row>
    <row r="20" spans="1:40" x14ac:dyDescent="0.3">
      <c r="A20">
        <v>18</v>
      </c>
      <c r="B20">
        <v>16</v>
      </c>
      <c r="C20" s="13"/>
      <c r="D20" s="10"/>
      <c r="E20" s="10"/>
      <c r="F20" s="6">
        <v>4.9880149999999999</v>
      </c>
      <c r="G20" s="6">
        <f>((F20-F3)/F3)*100</f>
        <v>2.7914682942746225E-2</v>
      </c>
      <c r="H20" s="6">
        <v>5.3999999999999998E-5</v>
      </c>
      <c r="I20" s="6">
        <f t="shared" si="2"/>
        <v>1.0825949801674614E-3</v>
      </c>
      <c r="J20" s="6">
        <v>17.051667999999999</v>
      </c>
      <c r="K20" s="6">
        <f>((J20-J3)/J3)*100</f>
        <v>6.1997160629800277E-2</v>
      </c>
      <c r="L20" s="6">
        <v>7.2099999999999996E-4</v>
      </c>
      <c r="M20" s="6">
        <f t="shared" si="3"/>
        <v>4.2283253462359225E-3</v>
      </c>
      <c r="N20" s="6">
        <v>367.41199999999998</v>
      </c>
      <c r="O20" s="6">
        <f>((N20-N3)/N3)*100</f>
        <v>0.11799040272058967</v>
      </c>
      <c r="P20" s="10">
        <v>2.8000000000000001E-2</v>
      </c>
      <c r="Q20" s="6">
        <f t="shared" si="4"/>
        <v>7.6208724810294722E-3</v>
      </c>
      <c r="R20" s="9"/>
      <c r="S20" s="4"/>
      <c r="T20" s="4"/>
      <c r="U20" s="4"/>
      <c r="V20" s="4"/>
      <c r="W20" s="4"/>
      <c r="X20" s="4"/>
      <c r="Y20" s="4"/>
      <c r="Z20" s="4"/>
      <c r="AA20" s="9"/>
      <c r="AB20" s="9"/>
      <c r="AC20" s="9"/>
      <c r="AD20" s="9"/>
      <c r="AE20" s="5"/>
      <c r="AF20" s="5"/>
      <c r="AG20" s="5"/>
      <c r="AH20" s="5"/>
      <c r="AI20" s="5"/>
      <c r="AJ20" s="5"/>
      <c r="AK20" s="5"/>
    </row>
    <row r="21" spans="1:40" x14ac:dyDescent="0.3">
      <c r="A21">
        <v>19</v>
      </c>
      <c r="B21">
        <v>17</v>
      </c>
      <c r="C21" s="13"/>
      <c r="D21" s="10"/>
      <c r="E21" s="10"/>
      <c r="F21" s="6">
        <v>4.9878879999999999</v>
      </c>
      <c r="G21" s="6">
        <f>((F21-F3)/F3)*100</f>
        <v>2.5367869197251761E-2</v>
      </c>
      <c r="H21" s="6">
        <v>5.3000000000000001E-5</v>
      </c>
      <c r="I21" s="6">
        <f t="shared" si="2"/>
        <v>1.0625739792072318E-3</v>
      </c>
      <c r="J21" s="6">
        <v>17.051988999999999</v>
      </c>
      <c r="K21" s="6">
        <f>((J21-J3)/J3)*100</f>
        <v>6.3880841515946973E-2</v>
      </c>
      <c r="L21" s="6">
        <v>6.9899999999999997E-4</v>
      </c>
      <c r="M21" s="6">
        <f t="shared" si="3"/>
        <v>4.099228541608841E-3</v>
      </c>
      <c r="N21" s="6">
        <v>367.4</v>
      </c>
      <c r="O21" s="6">
        <f>((N21-N3)/N3)*100</f>
        <v>0.1147204608438064</v>
      </c>
      <c r="P21" s="10">
        <v>2.8000000000000001E-2</v>
      </c>
      <c r="Q21" s="6">
        <f t="shared" si="4"/>
        <v>7.6211213935764837E-3</v>
      </c>
      <c r="R21" s="9"/>
      <c r="S21" s="4"/>
      <c r="T21" s="4"/>
      <c r="U21" s="4"/>
      <c r="V21" s="4"/>
      <c r="W21" s="4"/>
      <c r="X21" s="4"/>
      <c r="Y21" s="4"/>
      <c r="Z21" s="4"/>
      <c r="AA21" s="9"/>
      <c r="AB21" s="9"/>
      <c r="AC21" s="9"/>
      <c r="AD21" s="9"/>
      <c r="AE21" s="4"/>
      <c r="AF21" s="4"/>
      <c r="AG21" s="5"/>
      <c r="AH21" s="5"/>
    </row>
    <row r="22" spans="1:40" x14ac:dyDescent="0.3">
      <c r="A22">
        <v>20</v>
      </c>
      <c r="B22">
        <v>18</v>
      </c>
      <c r="C22" s="13"/>
      <c r="D22" s="10"/>
      <c r="E22" s="10"/>
      <c r="F22" s="6">
        <v>4.9880469999999999</v>
      </c>
      <c r="G22" s="6">
        <f>((F22-F3)/F3)*100</f>
        <v>2.8556399792005367E-2</v>
      </c>
      <c r="H22" s="6">
        <v>5.1E-5</v>
      </c>
      <c r="I22" s="6">
        <f t="shared" si="2"/>
        <v>1.0224442552365686E-3</v>
      </c>
      <c r="J22" s="6">
        <v>17.052644999999998</v>
      </c>
      <c r="K22" s="6">
        <f>((J22-J3)/J3)*100</f>
        <v>6.7730357594802462E-2</v>
      </c>
      <c r="L22" s="6">
        <v>6.7299999999999999E-4</v>
      </c>
      <c r="M22" s="6">
        <f t="shared" si="3"/>
        <v>3.9466018321497928E-3</v>
      </c>
      <c r="N22" s="6">
        <v>367.43799999999999</v>
      </c>
      <c r="O22" s="6">
        <f>((N22-N3)/N3)*100</f>
        <v>0.12507527678695599</v>
      </c>
      <c r="P22" s="10">
        <v>2.5999999999999999E-2</v>
      </c>
      <c r="Q22" s="6">
        <f t="shared" si="4"/>
        <v>7.076023710122524E-3</v>
      </c>
      <c r="R22" s="9"/>
      <c r="S22" s="4"/>
      <c r="T22" s="4"/>
      <c r="U22" s="4"/>
      <c r="V22" s="4"/>
      <c r="W22" s="4"/>
      <c r="X22" s="4"/>
      <c r="Y22" s="4"/>
      <c r="Z22" s="4"/>
      <c r="AA22" s="9"/>
      <c r="AB22" s="9"/>
      <c r="AC22" s="9"/>
      <c r="AD22" s="9"/>
      <c r="AE22" s="4"/>
      <c r="AF22" s="4"/>
      <c r="AG22" s="5"/>
      <c r="AH22" s="5"/>
    </row>
    <row r="23" spans="1:40" x14ac:dyDescent="0.3">
      <c r="A23">
        <v>21</v>
      </c>
      <c r="B23">
        <v>19</v>
      </c>
      <c r="C23" s="13"/>
      <c r="D23" s="10"/>
      <c r="E23" s="10"/>
      <c r="F23" s="6">
        <v>4.9879490000000004</v>
      </c>
      <c r="G23" s="6">
        <f>((F23-F3)/F3)*100</f>
        <v>2.6591141941161474E-2</v>
      </c>
      <c r="H23" s="6">
        <v>5.5000000000000002E-5</v>
      </c>
      <c r="I23" s="6">
        <f t="shared" si="2"/>
        <v>1.1026576254087601E-3</v>
      </c>
      <c r="J23" s="6">
        <v>17.052213999999999</v>
      </c>
      <c r="K23" s="6">
        <f>((J23-J3)/J3)*100</f>
        <v>6.5201178585679864E-2</v>
      </c>
      <c r="L23" s="6">
        <v>7.2999999999999996E-4</v>
      </c>
      <c r="M23" s="6">
        <f t="shared" si="3"/>
        <v>4.2809690284205913E-3</v>
      </c>
      <c r="N23" s="6">
        <v>367.41399999999999</v>
      </c>
      <c r="O23" s="6">
        <f>((N23-N3)/N3)*100</f>
        <v>0.11853539303338946</v>
      </c>
      <c r="P23" s="10">
        <v>2.9000000000000001E-2</v>
      </c>
      <c r="Q23" s="6">
        <f t="shared" si="4"/>
        <v>7.8930035327995137E-3</v>
      </c>
      <c r="R23" s="9"/>
      <c r="S23" s="4"/>
      <c r="T23" s="4"/>
      <c r="U23" s="4"/>
      <c r="V23" s="4"/>
      <c r="W23" s="4"/>
      <c r="X23" s="4"/>
      <c r="Y23" s="4"/>
      <c r="Z23" s="4"/>
      <c r="AA23" s="9"/>
      <c r="AB23" s="9"/>
      <c r="AC23" s="9"/>
      <c r="AD23" s="9"/>
    </row>
    <row r="24" spans="1:40" s="3" customFormat="1" x14ac:dyDescent="0.3">
      <c r="A24">
        <v>22</v>
      </c>
      <c r="B24">
        <v>20</v>
      </c>
      <c r="C24" s="13"/>
      <c r="D24" s="10"/>
      <c r="E24" s="10"/>
      <c r="F24" s="6">
        <v>4.9877510000000003</v>
      </c>
      <c r="G24" s="6">
        <f>((F24-F3)/F3)*100</f>
        <v>2.2620518936371608E-2</v>
      </c>
      <c r="H24" s="6">
        <v>5.1E-5</v>
      </c>
      <c r="I24" s="6">
        <f t="shared" si="2"/>
        <v>1.022504932583844E-3</v>
      </c>
      <c r="J24" s="6">
        <v>17.052902</v>
      </c>
      <c r="K24" s="6">
        <f>((J24-J3)/J3)*100</f>
        <v>6.9238475936680227E-2</v>
      </c>
      <c r="L24" s="6">
        <v>6.8199999999999999E-4</v>
      </c>
      <c r="M24" s="6">
        <f t="shared" si="3"/>
        <v>3.999319294745258E-3</v>
      </c>
      <c r="N24" s="6">
        <v>367.399</v>
      </c>
      <c r="O24" s="6">
        <f>((N24-N3)/N3)*100</f>
        <v>0.11444796568741425</v>
      </c>
      <c r="P24" s="10">
        <v>2.7E-2</v>
      </c>
      <c r="Q24" s="6">
        <f t="shared" si="4"/>
        <v>7.3489584892718809E-3</v>
      </c>
      <c r="R24" s="9"/>
      <c r="S24" s="4"/>
      <c r="T24" s="4"/>
      <c r="U24" s="4"/>
      <c r="V24" s="4"/>
      <c r="W24" s="4"/>
      <c r="X24" s="4"/>
      <c r="Y24" s="4"/>
      <c r="Z24" s="4"/>
      <c r="AA24" s="9"/>
      <c r="AB24" s="9"/>
      <c r="AC24" s="9"/>
      <c r="AD24" s="9"/>
      <c r="AE24" s="8"/>
      <c r="AF24" s="8"/>
    </row>
    <row r="25" spans="1:40" s="3" customFormat="1" x14ac:dyDescent="0.3">
      <c r="A25">
        <v>23</v>
      </c>
      <c r="B25">
        <v>21</v>
      </c>
      <c r="C25" s="13"/>
      <c r="D25" s="10"/>
      <c r="E25" s="10"/>
      <c r="F25" s="6">
        <v>4.9878530000000003</v>
      </c>
      <c r="G25" s="6">
        <f>((F25-F3)/F3)*100</f>
        <v>2.4665991393384032E-2</v>
      </c>
      <c r="H25" s="6">
        <v>5.1999999999999997E-5</v>
      </c>
      <c r="I25" s="6">
        <f t="shared" si="2"/>
        <v>1.0425327290118612E-3</v>
      </c>
      <c r="J25" s="6">
        <v>17.053965000000002</v>
      </c>
      <c r="K25" s="6">
        <f>((J25-J3)/J3)*100</f>
        <v>7.547633507057569E-2</v>
      </c>
      <c r="L25" s="6">
        <v>6.9200000000000002E-4</v>
      </c>
      <c r="M25" s="6">
        <f t="shared" si="3"/>
        <v>4.0577074011820709E-3</v>
      </c>
      <c r="N25" s="6">
        <v>367.43700000000001</v>
      </c>
      <c r="O25" s="6">
        <f>((N25-N3)/N3)*100</f>
        <v>0.12480278163056384</v>
      </c>
      <c r="P25" s="10">
        <v>2.7E-2</v>
      </c>
      <c r="Q25" s="6">
        <f t="shared" si="4"/>
        <v>7.3481984666759195E-3</v>
      </c>
      <c r="R25" s="9"/>
      <c r="S25" s="4"/>
      <c r="T25" s="4"/>
      <c r="U25" s="4"/>
      <c r="V25" s="4"/>
      <c r="W25" s="4"/>
      <c r="X25" s="4"/>
      <c r="Y25" s="4"/>
      <c r="Z25" s="4"/>
      <c r="AA25" s="9"/>
      <c r="AB25" s="9"/>
      <c r="AC25" s="9"/>
      <c r="AD25" s="9"/>
      <c r="AE25" s="4"/>
      <c r="AF25" s="4"/>
      <c r="AG25" s="4"/>
      <c r="AH25" s="4"/>
      <c r="AI25" s="4"/>
      <c r="AJ25" s="4"/>
      <c r="AK25" s="4"/>
      <c r="AL25" s="8"/>
      <c r="AM25" s="8"/>
      <c r="AN25" s="8"/>
    </row>
    <row r="26" spans="1:40" s="3" customFormat="1" x14ac:dyDescent="0.3">
      <c r="A26">
        <v>24</v>
      </c>
      <c r="B26">
        <v>22</v>
      </c>
      <c r="C26" s="13"/>
      <c r="D26" s="10"/>
      <c r="E26" s="10"/>
      <c r="F26" s="6">
        <v>4.9878119999999999</v>
      </c>
      <c r="G26" s="6">
        <f>((F26-F3)/F3)*100</f>
        <v>2.3843791680263512E-2</v>
      </c>
      <c r="H26" s="6">
        <v>5.1E-5</v>
      </c>
      <c r="I26" s="6">
        <f t="shared" si="2"/>
        <v>1.022492427541375E-3</v>
      </c>
      <c r="J26" s="6">
        <v>17.053774000000001</v>
      </c>
      <c r="K26" s="6">
        <f>((J26-J3)/J3)*100</f>
        <v>7.4355515602487626E-2</v>
      </c>
      <c r="L26" s="6">
        <v>6.7199999999999996E-4</v>
      </c>
      <c r="M26" s="6">
        <f t="shared" si="3"/>
        <v>3.9404767531222113E-3</v>
      </c>
      <c r="N26" s="6">
        <v>367.42700000000002</v>
      </c>
      <c r="O26" s="6">
        <f>((N26-N3)/N3)*100</f>
        <v>0.12207783006658035</v>
      </c>
      <c r="P26" s="10">
        <v>2.7E-2</v>
      </c>
      <c r="Q26" s="6">
        <f t="shared" si="4"/>
        <v>7.3483984573806489E-3</v>
      </c>
      <c r="R26" s="9"/>
      <c r="S26" s="4"/>
      <c r="T26" s="4"/>
      <c r="U26" s="4"/>
      <c r="V26" s="4"/>
      <c r="W26" s="4"/>
      <c r="X26" s="4"/>
      <c r="Y26" s="4"/>
      <c r="Z26" s="4"/>
      <c r="AA26" s="9"/>
      <c r="AB26" s="9"/>
      <c r="AC26" s="9"/>
      <c r="AD26" s="9"/>
      <c r="AE26" s="4"/>
      <c r="AF26" s="4"/>
      <c r="AG26" s="4"/>
      <c r="AH26" s="4"/>
      <c r="AI26" s="4"/>
      <c r="AJ26" s="4"/>
      <c r="AK26" s="4"/>
      <c r="AL26" s="8"/>
      <c r="AM26" s="8"/>
      <c r="AN26" s="8"/>
    </row>
    <row r="27" spans="1:40" s="3" customFormat="1" x14ac:dyDescent="0.3">
      <c r="A27">
        <v>25</v>
      </c>
      <c r="B27">
        <v>23</v>
      </c>
      <c r="C27" s="13"/>
      <c r="D27" s="10"/>
      <c r="E27" s="10"/>
      <c r="F27" s="6">
        <v>4.987717</v>
      </c>
      <c r="G27" s="6">
        <f>((F27-F3)/F3)*100</f>
        <v>2.1938694784028198E-2</v>
      </c>
      <c r="H27" s="6">
        <v>4.8000000000000001E-5</v>
      </c>
      <c r="I27" s="6">
        <f t="shared" si="2"/>
        <v>9.6236414375554984E-4</v>
      </c>
      <c r="J27" s="6">
        <v>17.054172999999999</v>
      </c>
      <c r="K27" s="6">
        <f>((J27-J3)/J3)*100</f>
        <v>7.6696913339465336E-2</v>
      </c>
      <c r="L27" s="6">
        <v>6.3400000000000001E-4</v>
      </c>
      <c r="M27" s="6">
        <f t="shared" si="3"/>
        <v>3.7175651965064504E-3</v>
      </c>
      <c r="N27" s="6">
        <v>367.42200000000003</v>
      </c>
      <c r="O27" s="6">
        <f>((N27-N3)/N3)*100</f>
        <v>0.12071535428458861</v>
      </c>
      <c r="P27" s="10">
        <v>2.5000000000000001E-2</v>
      </c>
      <c r="Q27" s="6">
        <f t="shared" si="4"/>
        <v>6.8041652377919667E-3</v>
      </c>
      <c r="R27" s="9"/>
      <c r="S27" s="4"/>
      <c r="T27" s="4"/>
      <c r="U27" s="4"/>
      <c r="V27" s="4"/>
      <c r="W27" s="4"/>
      <c r="X27" s="4"/>
      <c r="Y27" s="4"/>
      <c r="Z27" s="4"/>
      <c r="AA27" s="9"/>
      <c r="AB27" s="9"/>
      <c r="AC27" s="9"/>
      <c r="AD27" s="9"/>
      <c r="AE27" s="4"/>
      <c r="AF27" s="4"/>
      <c r="AG27" s="4"/>
      <c r="AH27" s="4"/>
      <c r="AI27" s="4"/>
      <c r="AJ27" s="4"/>
      <c r="AK27" s="4"/>
      <c r="AL27" s="8"/>
      <c r="AM27" s="8"/>
      <c r="AN27" s="8"/>
    </row>
    <row r="28" spans="1:40" s="3" customFormat="1" x14ac:dyDescent="0.3">
      <c r="A28">
        <v>26</v>
      </c>
      <c r="B28">
        <v>24</v>
      </c>
      <c r="C28" s="7"/>
      <c r="D28" s="8"/>
      <c r="E28" s="8"/>
      <c r="F28" s="6">
        <v>4.987616</v>
      </c>
      <c r="G28" s="6">
        <f>((F28-F3)/F3)*100</f>
        <v>1.9913275978557906E-2</v>
      </c>
      <c r="H28" s="6">
        <v>5.3999999999999998E-5</v>
      </c>
      <c r="I28" s="6">
        <f t="shared" si="2"/>
        <v>1.0826815857515894E-3</v>
      </c>
      <c r="J28" s="6">
        <v>17.054068000000001</v>
      </c>
      <c r="K28" s="6">
        <f>((J28-J3)/J3)*100</f>
        <v>7.608075604027055E-2</v>
      </c>
      <c r="L28" s="6">
        <v>7.2000000000000005E-4</v>
      </c>
      <c r="M28" s="6">
        <f t="shared" si="3"/>
        <v>4.2218665951138457E-3</v>
      </c>
      <c r="N28" s="6">
        <v>367.40499999999997</v>
      </c>
      <c r="O28" s="6">
        <f>((N28-N3)/N3)*100</f>
        <v>0.11608293662579813</v>
      </c>
      <c r="P28" s="10">
        <v>2.8000000000000001E-2</v>
      </c>
      <c r="Q28" s="6">
        <f t="shared" si="4"/>
        <v>7.6210176780392219E-3</v>
      </c>
      <c r="R28" s="9"/>
      <c r="S28" s="4"/>
      <c r="T28" s="4"/>
      <c r="U28" s="4"/>
      <c r="V28" s="4"/>
      <c r="W28" s="4"/>
      <c r="X28" s="4"/>
      <c r="Y28" s="4"/>
      <c r="Z28" s="4"/>
      <c r="AA28" s="9"/>
      <c r="AB28" s="9"/>
      <c r="AC28" s="9"/>
      <c r="AD28" s="9"/>
      <c r="AE28" s="4"/>
      <c r="AF28" s="4"/>
      <c r="AG28" s="4"/>
      <c r="AH28" s="4"/>
      <c r="AI28" s="4"/>
      <c r="AJ28" s="4"/>
      <c r="AK28" s="4"/>
      <c r="AL28" s="8"/>
      <c r="AM28" s="8"/>
      <c r="AN28" s="8"/>
    </row>
    <row r="29" spans="1:40" s="3" customFormat="1" x14ac:dyDescent="0.3">
      <c r="A29">
        <v>27</v>
      </c>
      <c r="B29">
        <v>25</v>
      </c>
      <c r="C29" s="7"/>
      <c r="D29" s="8"/>
      <c r="E29" s="8"/>
      <c r="F29" s="6">
        <v>4.9876740000000002</v>
      </c>
      <c r="G29" s="6">
        <f>((F29-F3)/F3)*100</f>
        <v>2.1076387767841227E-2</v>
      </c>
      <c r="H29" s="6">
        <v>5.3999999999999998E-5</v>
      </c>
      <c r="I29" s="6">
        <f t="shared" si="2"/>
        <v>1.0826689956079728E-3</v>
      </c>
      <c r="J29" s="6">
        <v>17.054984999999999</v>
      </c>
      <c r="K29" s="6">
        <f>((J29-J3)/J3)*100</f>
        <v>8.1461863120003669E-2</v>
      </c>
      <c r="L29" s="6">
        <v>7.1100000000000004E-4</v>
      </c>
      <c r="M29" s="6">
        <f t="shared" si="3"/>
        <v>4.1688691019077422E-3</v>
      </c>
      <c r="N29" s="6">
        <v>367.43299999999999</v>
      </c>
      <c r="O29" s="6">
        <f>((N29-N3)/N3)*100</f>
        <v>0.12371280100496425</v>
      </c>
      <c r="P29" s="10">
        <v>2.8000000000000001E-2</v>
      </c>
      <c r="Q29" s="6">
        <f t="shared" si="4"/>
        <v>7.6204369231941604E-3</v>
      </c>
      <c r="R29" s="9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8"/>
      <c r="AM29" s="8"/>
      <c r="AN29" s="8"/>
    </row>
    <row r="30" spans="1:40" s="3" customFormat="1" x14ac:dyDescent="0.3">
      <c r="A30">
        <v>28</v>
      </c>
      <c r="B30">
        <v>26</v>
      </c>
      <c r="C30" s="7"/>
      <c r="D30" s="8"/>
      <c r="E30" s="8"/>
      <c r="F30" s="6">
        <v>4.9875230000000004</v>
      </c>
      <c r="G30" s="6">
        <f>((F30-F3)/F3)*100</f>
        <v>1.8048286385406859E-2</v>
      </c>
      <c r="H30" s="6">
        <v>5.1999999999999997E-5</v>
      </c>
      <c r="I30" s="6">
        <f t="shared" si="2"/>
        <v>1.042601708302899E-3</v>
      </c>
      <c r="J30" s="6">
        <v>17.054525000000002</v>
      </c>
      <c r="K30" s="6">
        <f>((J30-J3)/J3)*100</f>
        <v>7.8762507333017373E-2</v>
      </c>
      <c r="L30" s="6">
        <v>6.9300000000000004E-4</v>
      </c>
      <c r="M30" s="6">
        <f t="shared" si="3"/>
        <v>4.0634377093469332E-3</v>
      </c>
      <c r="N30" s="6">
        <v>367.40100000000001</v>
      </c>
      <c r="O30" s="6">
        <f>((N30-N3)/N3)*100</f>
        <v>0.11499295600021404</v>
      </c>
      <c r="P30" s="10">
        <v>2.7E-2</v>
      </c>
      <c r="Q30" s="6">
        <f t="shared" si="4"/>
        <v>7.3489184841630797E-3</v>
      </c>
      <c r="R30" s="9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8"/>
      <c r="AM30" s="8"/>
      <c r="AN30" s="8"/>
    </row>
    <row r="31" spans="1:40" s="3" customFormat="1" x14ac:dyDescent="0.3">
      <c r="A31" s="7"/>
      <c r="B31" s="8"/>
      <c r="C31" s="7"/>
      <c r="D31" s="8"/>
      <c r="E31" s="8"/>
      <c r="F31" s="6"/>
      <c r="G31" s="6"/>
      <c r="H31" s="6"/>
      <c r="I31" s="6"/>
      <c r="J31" s="6"/>
      <c r="K31" s="6"/>
      <c r="L31" s="6"/>
      <c r="M31" s="6"/>
      <c r="N31" s="6"/>
      <c r="O31" s="6"/>
      <c r="P31" s="10"/>
      <c r="Q31" s="10"/>
      <c r="R31" s="9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8"/>
      <c r="AM31" s="8"/>
      <c r="AN31" s="8"/>
    </row>
    <row r="32" spans="1:40" s="3" customFormat="1" x14ac:dyDescent="0.3">
      <c r="A32" s="7"/>
      <c r="B32" s="8"/>
      <c r="C32" s="7"/>
      <c r="D32" s="8"/>
      <c r="E32" s="8"/>
      <c r="F32" s="6"/>
      <c r="G32" s="6"/>
      <c r="H32" s="6"/>
      <c r="I32" s="6"/>
      <c r="J32" s="6"/>
      <c r="K32" s="6"/>
      <c r="L32" s="6"/>
      <c r="M32" s="6"/>
      <c r="N32" s="6"/>
      <c r="O32" s="6"/>
      <c r="P32" s="10"/>
      <c r="Q32" s="10"/>
      <c r="R32" s="9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8"/>
      <c r="AM32" s="8"/>
      <c r="AN32" s="8"/>
    </row>
    <row r="33" spans="1:40" s="3" customFormat="1" x14ac:dyDescent="0.3">
      <c r="A33" s="7"/>
      <c r="B33" s="8"/>
      <c r="C33" s="7"/>
      <c r="D33" s="8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10"/>
      <c r="Q33" s="10"/>
      <c r="R33" s="9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8"/>
      <c r="AM33" s="8"/>
      <c r="AN33" s="8"/>
    </row>
    <row r="34" spans="1:40" s="3" customFormat="1" x14ac:dyDescent="0.3">
      <c r="A34" s="2"/>
      <c r="C34" s="2"/>
      <c r="F34" s="6"/>
      <c r="G34" s="6"/>
      <c r="H34" s="6"/>
      <c r="I34" s="6"/>
      <c r="J34" s="6"/>
      <c r="K34" s="6"/>
      <c r="L34" s="6"/>
      <c r="M34" s="6"/>
      <c r="N34" s="6"/>
      <c r="O34" s="6"/>
      <c r="P34" s="10"/>
      <c r="Q34" s="10"/>
      <c r="R34" s="9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40" s="3" customFormat="1" x14ac:dyDescent="0.3">
      <c r="A35" s="2"/>
      <c r="C35" s="2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40" s="3" customFormat="1" x14ac:dyDescent="0.3">
      <c r="A36" s="2"/>
      <c r="C36" s="2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40" s="3" customFormat="1" x14ac:dyDescent="0.3">
      <c r="A37" s="2"/>
      <c r="C37" s="2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40" s="3" customFormat="1" x14ac:dyDescent="0.3">
      <c r="A38" s="2"/>
      <c r="C38" s="2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40" s="3" customFormat="1" x14ac:dyDescent="0.3">
      <c r="A39" s="2"/>
      <c r="C39" s="2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40" s="3" customFormat="1" x14ac:dyDescent="0.3">
      <c r="A40" s="2"/>
      <c r="C40" s="2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40" s="3" customFormat="1" x14ac:dyDescent="0.3">
      <c r="A41" s="2"/>
      <c r="C41" s="2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40" s="3" customFormat="1" x14ac:dyDescent="0.3">
      <c r="A42" s="2"/>
      <c r="C42" s="2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40" x14ac:dyDescent="0.3">
      <c r="A43" s="2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</row>
    <row r="44" spans="1:40" x14ac:dyDescent="0.3">
      <c r="A44" s="2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</row>
    <row r="45" spans="1:40" x14ac:dyDescent="0.3">
      <c r="A45" s="2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</row>
    <row r="46" spans="1:40" x14ac:dyDescent="0.3">
      <c r="A46" s="2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</row>
    <row r="47" spans="1:40" x14ac:dyDescent="0.3">
      <c r="A47" s="2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40" x14ac:dyDescent="0.3">
      <c r="A48" s="2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</row>
    <row r="49" spans="21:37" x14ac:dyDescent="0.3"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</row>
    <row r="50" spans="21:37" x14ac:dyDescent="0.3"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21:37" x14ac:dyDescent="0.3"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21:37" x14ac:dyDescent="0.3"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21:37" x14ac:dyDescent="0.3"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21:37" x14ac:dyDescent="0.3"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21:37" x14ac:dyDescent="0.3"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21:37" x14ac:dyDescent="0.3"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21:37" x14ac:dyDescent="0.3"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  <row r="58" spans="21:37" x14ac:dyDescent="0.3"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21:37" x14ac:dyDescent="0.3"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</row>
    <row r="60" spans="21:37" x14ac:dyDescent="0.3"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21:37" x14ac:dyDescent="0.3"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</row>
    <row r="62" spans="21:37" x14ac:dyDescent="0.3"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</row>
    <row r="63" spans="21:37" x14ac:dyDescent="0.3"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</row>
    <row r="64" spans="21:37" x14ac:dyDescent="0.3"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</row>
    <row r="65" spans="21:37" x14ac:dyDescent="0.3"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</row>
    <row r="66" spans="21:37" x14ac:dyDescent="0.3"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</row>
    <row r="67" spans="21:37" x14ac:dyDescent="0.3"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21:37" x14ac:dyDescent="0.3"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</row>
    <row r="69" spans="21:37" x14ac:dyDescent="0.3"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</row>
    <row r="70" spans="21:37" x14ac:dyDescent="0.3"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21:37" x14ac:dyDescent="0.3"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</row>
    <row r="72" spans="21:37" x14ac:dyDescent="0.3"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</row>
    <row r="73" spans="21:37" x14ac:dyDescent="0.3"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</row>
    <row r="74" spans="21:37" x14ac:dyDescent="0.3"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</row>
    <row r="75" spans="21:37" x14ac:dyDescent="0.3"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</row>
    <row r="76" spans="21:37" x14ac:dyDescent="0.3"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</row>
    <row r="77" spans="21:37" x14ac:dyDescent="0.3"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</row>
    <row r="78" spans="21:37" x14ac:dyDescent="0.3"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21:37" x14ac:dyDescent="0.3"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</row>
    <row r="80" spans="21:37" x14ac:dyDescent="0.3"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</row>
    <row r="81" spans="21:37" x14ac:dyDescent="0.3"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</row>
    <row r="82" spans="21:37" x14ac:dyDescent="0.3"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</row>
    <row r="83" spans="21:37" x14ac:dyDescent="0.3"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</row>
    <row r="84" spans="21:37" x14ac:dyDescent="0.3"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</row>
    <row r="85" spans="21:37" x14ac:dyDescent="0.3"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</row>
    <row r="86" spans="21:37" x14ac:dyDescent="0.3"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</row>
    <row r="87" spans="21:37" x14ac:dyDescent="0.3"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21:37" x14ac:dyDescent="0.3"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21:37" x14ac:dyDescent="0.3"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21:37" x14ac:dyDescent="0.3"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21:37" x14ac:dyDescent="0.3"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</row>
    <row r="92" spans="21:37" x14ac:dyDescent="0.3"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21:37" x14ac:dyDescent="0.3"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</row>
    <row r="94" spans="21:37" x14ac:dyDescent="0.3"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</row>
    <row r="95" spans="21:37" x14ac:dyDescent="0.3"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</row>
    <row r="96" spans="21:37" x14ac:dyDescent="0.3"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</row>
    <row r="97" spans="21:37" x14ac:dyDescent="0.3"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</row>
    <row r="98" spans="21:37" x14ac:dyDescent="0.3"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</row>
    <row r="99" spans="21:37" x14ac:dyDescent="0.3"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</row>
    <row r="100" spans="21:37" x14ac:dyDescent="0.3"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</row>
    <row r="101" spans="21:37" x14ac:dyDescent="0.3"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</row>
    <row r="102" spans="21:37" x14ac:dyDescent="0.3"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21:37" x14ac:dyDescent="0.3"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</row>
    <row r="104" spans="21:37" x14ac:dyDescent="0.3"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</row>
    <row r="105" spans="21:37" x14ac:dyDescent="0.3"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21:37" x14ac:dyDescent="0.3"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</row>
    <row r="107" spans="21:37" x14ac:dyDescent="0.3"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</row>
    <row r="108" spans="21:37" x14ac:dyDescent="0.3"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</row>
    <row r="109" spans="21:37" x14ac:dyDescent="0.3"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</row>
    <row r="110" spans="21:37" x14ac:dyDescent="0.3"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</row>
    <row r="111" spans="21:37" x14ac:dyDescent="0.3"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21:37" x14ac:dyDescent="0.3"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21:37" x14ac:dyDescent="0.3"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</row>
    <row r="114" spans="21:37" x14ac:dyDescent="0.3"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</row>
    <row r="115" spans="21:37" x14ac:dyDescent="0.3"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</row>
    <row r="116" spans="21:37" x14ac:dyDescent="0.3"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</row>
    <row r="117" spans="21:37" x14ac:dyDescent="0.3"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1:37" x14ac:dyDescent="0.3"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21:37" x14ac:dyDescent="0.3"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1:37" x14ac:dyDescent="0.3"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1:37" x14ac:dyDescent="0.3"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1:37" x14ac:dyDescent="0.3"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1:37" x14ac:dyDescent="0.3"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1:37" x14ac:dyDescent="0.3"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1:37" x14ac:dyDescent="0.3"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1:37" x14ac:dyDescent="0.3"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1:37" x14ac:dyDescent="0.3"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1:37" x14ac:dyDescent="0.3"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1:37" x14ac:dyDescent="0.3"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1:37" x14ac:dyDescent="0.3"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1:37" x14ac:dyDescent="0.3"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2" spans="21:37" x14ac:dyDescent="0.3"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</row>
    <row r="133" spans="21:37" x14ac:dyDescent="0.3"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</row>
    <row r="134" spans="21:37" x14ac:dyDescent="0.3"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</row>
    <row r="135" spans="21:37" x14ac:dyDescent="0.3"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</row>
    <row r="136" spans="21:37" x14ac:dyDescent="0.3"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</row>
    <row r="137" spans="21:37" x14ac:dyDescent="0.3"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</row>
    <row r="138" spans="21:37" x14ac:dyDescent="0.3"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</row>
    <row r="139" spans="21:37" x14ac:dyDescent="0.3"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</row>
    <row r="140" spans="21:37" x14ac:dyDescent="0.3"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</row>
    <row r="141" spans="21:37" x14ac:dyDescent="0.3"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</row>
    <row r="142" spans="21:37" x14ac:dyDescent="0.3"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</row>
    <row r="143" spans="21:37" x14ac:dyDescent="0.3"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</row>
    <row r="144" spans="21:37" x14ac:dyDescent="0.3"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</row>
    <row r="145" spans="21:37" x14ac:dyDescent="0.3"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</row>
    <row r="146" spans="21:37" x14ac:dyDescent="0.3"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</row>
    <row r="147" spans="21:37" x14ac:dyDescent="0.3"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</row>
    <row r="148" spans="21:37" x14ac:dyDescent="0.3"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</row>
    <row r="149" spans="21:37" x14ac:dyDescent="0.3"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</row>
    <row r="150" spans="21:37" x14ac:dyDescent="0.3"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</row>
    <row r="151" spans="21:37" x14ac:dyDescent="0.3"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</row>
    <row r="152" spans="21:37" x14ac:dyDescent="0.3"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</row>
    <row r="153" spans="21:37" x14ac:dyDescent="0.3"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</row>
    <row r="154" spans="21:37" x14ac:dyDescent="0.3"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</row>
    <row r="155" spans="21:37" x14ac:dyDescent="0.3"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</row>
    <row r="156" spans="21:37" x14ac:dyDescent="0.3"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</row>
    <row r="157" spans="21:37" x14ac:dyDescent="0.3"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</row>
    <row r="158" spans="21:37" x14ac:dyDescent="0.3"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</row>
    <row r="159" spans="21:37" x14ac:dyDescent="0.3"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</row>
    <row r="160" spans="21:37" x14ac:dyDescent="0.3"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</row>
    <row r="161" spans="21:37" x14ac:dyDescent="0.3"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</row>
    <row r="162" spans="21:37" x14ac:dyDescent="0.3"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</row>
    <row r="163" spans="21:37" x14ac:dyDescent="0.3"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</row>
    <row r="164" spans="21:37" x14ac:dyDescent="0.3"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</row>
    <row r="165" spans="21:37" x14ac:dyDescent="0.3"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</row>
    <row r="166" spans="21:37" x14ac:dyDescent="0.3"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</row>
    <row r="167" spans="21:37" x14ac:dyDescent="0.3"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</row>
    <row r="168" spans="21:37" x14ac:dyDescent="0.3"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</row>
    <row r="169" spans="21:37" x14ac:dyDescent="0.3"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</row>
    <row r="170" spans="21:37" x14ac:dyDescent="0.3"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</row>
    <row r="171" spans="21:37" x14ac:dyDescent="0.3"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</row>
    <row r="172" spans="21:37" x14ac:dyDescent="0.3"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</row>
    <row r="173" spans="21:37" x14ac:dyDescent="0.3"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</row>
    <row r="174" spans="21:37" x14ac:dyDescent="0.3"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</row>
    <row r="175" spans="21:37" x14ac:dyDescent="0.3"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</row>
    <row r="176" spans="21:37" x14ac:dyDescent="0.3"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</row>
    <row r="177" spans="21:37" x14ac:dyDescent="0.3"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</row>
    <row r="178" spans="21:37" x14ac:dyDescent="0.3"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</row>
    <row r="179" spans="21:37" x14ac:dyDescent="0.3"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</row>
    <row r="180" spans="21:37" x14ac:dyDescent="0.3"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</row>
    <row r="181" spans="21:37" x14ac:dyDescent="0.3"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</row>
    <row r="182" spans="21:37" x14ac:dyDescent="0.3"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</row>
    <row r="183" spans="21:37" x14ac:dyDescent="0.3"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</row>
    <row r="184" spans="21:37" x14ac:dyDescent="0.3"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</row>
    <row r="185" spans="21:37" x14ac:dyDescent="0.3"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</row>
    <row r="186" spans="21:37" x14ac:dyDescent="0.3"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</row>
    <row r="187" spans="21:37" x14ac:dyDescent="0.3"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</row>
    <row r="188" spans="21:37" x14ac:dyDescent="0.3"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</row>
    <row r="189" spans="21:37" x14ac:dyDescent="0.3"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</row>
    <row r="190" spans="21:37" x14ac:dyDescent="0.3"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</row>
    <row r="191" spans="21:37" x14ac:dyDescent="0.3"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</row>
    <row r="192" spans="21:37" x14ac:dyDescent="0.3"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</row>
    <row r="193" spans="21:37" x14ac:dyDescent="0.3"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</row>
    <row r="194" spans="21:37" x14ac:dyDescent="0.3"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</row>
    <row r="195" spans="21:37" x14ac:dyDescent="0.3"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</row>
    <row r="196" spans="21:37" x14ac:dyDescent="0.3"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</row>
    <row r="197" spans="21:37" x14ac:dyDescent="0.3"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</row>
    <row r="198" spans="21:37" x14ac:dyDescent="0.3"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</row>
    <row r="199" spans="21:37" x14ac:dyDescent="0.3"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</row>
    <row r="200" spans="21:37" x14ac:dyDescent="0.3"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</row>
    <row r="201" spans="21:37" x14ac:dyDescent="0.3"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</row>
    <row r="202" spans="21:37" x14ac:dyDescent="0.3"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</row>
    <row r="203" spans="21:37" x14ac:dyDescent="0.3"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</row>
    <row r="204" spans="21:37" x14ac:dyDescent="0.3"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</row>
    <row r="205" spans="21:37" x14ac:dyDescent="0.3"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</row>
    <row r="206" spans="21:37" x14ac:dyDescent="0.3"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</row>
    <row r="207" spans="21:37" x14ac:dyDescent="0.3"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</row>
    <row r="208" spans="21:37" x14ac:dyDescent="0.3"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</row>
    <row r="209" spans="21:37" x14ac:dyDescent="0.3"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</row>
    <row r="210" spans="21:37" x14ac:dyDescent="0.3"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</row>
    <row r="211" spans="21:37" x14ac:dyDescent="0.3"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</row>
    <row r="212" spans="21:37" x14ac:dyDescent="0.3"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</row>
    <row r="213" spans="21:37" x14ac:dyDescent="0.3"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</row>
    <row r="214" spans="21:37" x14ac:dyDescent="0.3"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</row>
    <row r="215" spans="21:37" x14ac:dyDescent="0.3"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</row>
    <row r="216" spans="21:37" x14ac:dyDescent="0.3"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</row>
    <row r="217" spans="21:37" x14ac:dyDescent="0.3"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</row>
    <row r="218" spans="21:37" x14ac:dyDescent="0.3"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</row>
    <row r="219" spans="21:37" x14ac:dyDescent="0.3"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</row>
    <row r="220" spans="21:37" x14ac:dyDescent="0.3"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</row>
    <row r="221" spans="21:37" x14ac:dyDescent="0.3"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</row>
    <row r="222" spans="21:37" x14ac:dyDescent="0.3"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</row>
    <row r="223" spans="21:37" x14ac:dyDescent="0.3"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</row>
    <row r="224" spans="21:37" x14ac:dyDescent="0.3"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</row>
    <row r="225" spans="21:37" x14ac:dyDescent="0.3"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</row>
    <row r="226" spans="21:37" x14ac:dyDescent="0.3"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</row>
    <row r="227" spans="21:37" x14ac:dyDescent="0.3"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</row>
    <row r="228" spans="21:37" x14ac:dyDescent="0.3"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</row>
    <row r="229" spans="21:37" x14ac:dyDescent="0.3"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</row>
    <row r="230" spans="21:37" x14ac:dyDescent="0.3"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</row>
    <row r="231" spans="21:37" x14ac:dyDescent="0.3"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</row>
    <row r="232" spans="21:37" x14ac:dyDescent="0.3"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</row>
    <row r="233" spans="21:37" x14ac:dyDescent="0.3"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</row>
    <row r="234" spans="21:37" x14ac:dyDescent="0.3"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</row>
    <row r="235" spans="21:37" x14ac:dyDescent="0.3"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</row>
    <row r="236" spans="21:37" x14ac:dyDescent="0.3"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</row>
    <row r="237" spans="21:37" x14ac:dyDescent="0.3"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</row>
    <row r="238" spans="21:37" x14ac:dyDescent="0.3"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</row>
    <row r="239" spans="21:37" x14ac:dyDescent="0.3"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</row>
    <row r="240" spans="21:37" x14ac:dyDescent="0.3"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</row>
    <row r="241" spans="21:37" x14ac:dyDescent="0.3"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</row>
    <row r="242" spans="21:37" x14ac:dyDescent="0.3"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</row>
    <row r="243" spans="21:37" x14ac:dyDescent="0.3"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</row>
    <row r="244" spans="21:37" x14ac:dyDescent="0.3"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</row>
    <row r="245" spans="21:37" x14ac:dyDescent="0.3"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</row>
    <row r="246" spans="21:37" x14ac:dyDescent="0.3"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</row>
    <row r="247" spans="21:37" x14ac:dyDescent="0.3"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</row>
    <row r="248" spans="21:37" x14ac:dyDescent="0.3"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</row>
    <row r="249" spans="21:37" x14ac:dyDescent="0.3"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</row>
    <row r="250" spans="21:37" x14ac:dyDescent="0.3"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</row>
    <row r="251" spans="21:37" x14ac:dyDescent="0.3"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</row>
    <row r="252" spans="21:37" x14ac:dyDescent="0.3"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</row>
    <row r="253" spans="21:37" x14ac:dyDescent="0.3"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</row>
    <row r="254" spans="21:37" x14ac:dyDescent="0.3"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</row>
    <row r="255" spans="21:37" x14ac:dyDescent="0.3"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</row>
    <row r="256" spans="21:37" x14ac:dyDescent="0.3"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</row>
    <row r="257" spans="21:37" x14ac:dyDescent="0.3"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</row>
    <row r="258" spans="21:37" x14ac:dyDescent="0.3"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</row>
    <row r="259" spans="21:37" x14ac:dyDescent="0.3"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</row>
    <row r="260" spans="21:37" x14ac:dyDescent="0.3"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</row>
    <row r="261" spans="21:37" x14ac:dyDescent="0.3"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</row>
    <row r="262" spans="21:37" x14ac:dyDescent="0.3"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</row>
    <row r="263" spans="21:37" x14ac:dyDescent="0.3"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</row>
    <row r="264" spans="21:37" x14ac:dyDescent="0.3"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</row>
    <row r="265" spans="21:37" x14ac:dyDescent="0.3"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</row>
    <row r="266" spans="21:37" x14ac:dyDescent="0.3"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</row>
    <row r="267" spans="21:37" x14ac:dyDescent="0.3"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</row>
    <row r="268" spans="21:37" x14ac:dyDescent="0.3"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</row>
    <row r="269" spans="21:37" x14ac:dyDescent="0.3"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</row>
    <row r="270" spans="21:37" x14ac:dyDescent="0.3"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</row>
    <row r="271" spans="21:37" x14ac:dyDescent="0.3"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</row>
    <row r="272" spans="21:37" x14ac:dyDescent="0.3"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</row>
    <row r="273" spans="21:37" x14ac:dyDescent="0.3"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</row>
    <row r="274" spans="21:37" x14ac:dyDescent="0.3"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</row>
    <row r="275" spans="21:37" x14ac:dyDescent="0.3"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</row>
    <row r="276" spans="21:37" x14ac:dyDescent="0.3"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</row>
    <row r="277" spans="21:37" x14ac:dyDescent="0.3"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</row>
    <row r="278" spans="21:37" x14ac:dyDescent="0.3"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</row>
    <row r="279" spans="21:37" x14ac:dyDescent="0.3"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</row>
    <row r="280" spans="21:37" x14ac:dyDescent="0.3"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</row>
    <row r="281" spans="21:37" x14ac:dyDescent="0.3"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</row>
    <row r="282" spans="21:37" x14ac:dyDescent="0.3"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</row>
    <row r="283" spans="21:37" x14ac:dyDescent="0.3"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</row>
    <row r="284" spans="21:37" x14ac:dyDescent="0.3"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</row>
    <row r="285" spans="21:37" x14ac:dyDescent="0.3"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</row>
    <row r="286" spans="21:37" x14ac:dyDescent="0.3"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</row>
    <row r="287" spans="21:37" x14ac:dyDescent="0.3"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</row>
    <row r="288" spans="21:37" x14ac:dyDescent="0.3"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</row>
    <row r="289" spans="21:37" x14ac:dyDescent="0.3"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</row>
    <row r="290" spans="21:37" x14ac:dyDescent="0.3"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</row>
    <row r="291" spans="21:37" x14ac:dyDescent="0.3"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</row>
    <row r="292" spans="21:37" x14ac:dyDescent="0.3"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</row>
    <row r="293" spans="21:37" x14ac:dyDescent="0.3"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</row>
    <row r="294" spans="21:37" x14ac:dyDescent="0.3"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</row>
    <row r="295" spans="21:37" x14ac:dyDescent="0.3"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</row>
    <row r="296" spans="21:37" x14ac:dyDescent="0.3"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</row>
    <row r="297" spans="21:37" x14ac:dyDescent="0.3"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</row>
    <row r="298" spans="21:37" x14ac:dyDescent="0.3"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</row>
    <row r="299" spans="21:37" x14ac:dyDescent="0.3"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</row>
    <row r="300" spans="21:37" x14ac:dyDescent="0.3"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</row>
    <row r="301" spans="21:37" x14ac:dyDescent="0.3"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</row>
    <row r="302" spans="21:37" x14ac:dyDescent="0.3"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</row>
    <row r="303" spans="21:37" x14ac:dyDescent="0.3"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</row>
    <row r="304" spans="21:37" x14ac:dyDescent="0.3"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</row>
    <row r="305" spans="21:37" x14ac:dyDescent="0.3"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</row>
    <row r="306" spans="21:37" x14ac:dyDescent="0.3"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</row>
    <row r="307" spans="21:37" x14ac:dyDescent="0.3"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</row>
    <row r="308" spans="21:37" x14ac:dyDescent="0.3"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</row>
    <row r="309" spans="21:37" x14ac:dyDescent="0.3"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</row>
    <row r="310" spans="21:37" x14ac:dyDescent="0.3"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</row>
    <row r="311" spans="21:37" x14ac:dyDescent="0.3"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</row>
    <row r="312" spans="21:37" x14ac:dyDescent="0.3"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</row>
    <row r="313" spans="21:37" x14ac:dyDescent="0.3"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</row>
    <row r="314" spans="21:37" x14ac:dyDescent="0.3"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</row>
    <row r="315" spans="21:37" x14ac:dyDescent="0.3"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</row>
    <row r="316" spans="21:37" x14ac:dyDescent="0.3"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</row>
    <row r="317" spans="21:37" x14ac:dyDescent="0.3"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</row>
    <row r="318" spans="21:37" x14ac:dyDescent="0.3"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</row>
    <row r="319" spans="21:37" x14ac:dyDescent="0.3"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</row>
    <row r="320" spans="21:37" x14ac:dyDescent="0.3"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</row>
    <row r="321" spans="21:37" x14ac:dyDescent="0.3"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</row>
    <row r="322" spans="21:37" x14ac:dyDescent="0.3"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</row>
    <row r="323" spans="21:37" x14ac:dyDescent="0.3"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</row>
    <row r="324" spans="21:37" x14ac:dyDescent="0.3"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</row>
    <row r="325" spans="21:37" x14ac:dyDescent="0.3"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</row>
    <row r="326" spans="21:37" x14ac:dyDescent="0.3"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</row>
    <row r="327" spans="21:37" x14ac:dyDescent="0.3"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</row>
    <row r="328" spans="21:37" x14ac:dyDescent="0.3"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</row>
    <row r="329" spans="21:37" x14ac:dyDescent="0.3"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</row>
    <row r="330" spans="21:37" x14ac:dyDescent="0.3"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</row>
    <row r="331" spans="21:37" x14ac:dyDescent="0.3"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</row>
    <row r="332" spans="21:37" x14ac:dyDescent="0.3"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</row>
    <row r="333" spans="21:37" x14ac:dyDescent="0.3"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</row>
    <row r="334" spans="21:37" x14ac:dyDescent="0.3"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</row>
    <row r="335" spans="21:37" x14ac:dyDescent="0.3"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</row>
  </sheetData>
  <mergeCells count="2">
    <mergeCell ref="F1:P1"/>
    <mergeCell ref="S1:AK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L36"/>
  <sheetViews>
    <sheetView workbookViewId="0">
      <selection activeCell="E3" sqref="E3:E24"/>
    </sheetView>
  </sheetViews>
  <sheetFormatPr defaultRowHeight="14.4" x14ac:dyDescent="0.3"/>
  <cols>
    <col min="3" max="3" width="9.109375" style="2"/>
    <col min="18" max="18" width="21.109375" style="5" customWidth="1"/>
    <col min="36" max="36" width="9.109375" style="3"/>
    <col min="38" max="38" width="9.109375" style="3"/>
  </cols>
  <sheetData>
    <row r="1" spans="1:38" x14ac:dyDescent="0.3">
      <c r="A1" t="s">
        <v>13</v>
      </c>
      <c r="F1" s="247" t="s">
        <v>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3"/>
      <c r="R1" s="17"/>
      <c r="S1" s="248" t="s">
        <v>36</v>
      </c>
      <c r="T1" s="248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</row>
    <row r="2" spans="1:38" x14ac:dyDescent="0.3">
      <c r="A2" t="s">
        <v>7</v>
      </c>
      <c r="B2" t="s">
        <v>1</v>
      </c>
      <c r="C2" s="2" t="s">
        <v>0</v>
      </c>
      <c r="E2" t="s">
        <v>55</v>
      </c>
      <c r="F2" t="s">
        <v>18</v>
      </c>
      <c r="G2" t="s">
        <v>40</v>
      </c>
      <c r="H2" t="s">
        <v>22</v>
      </c>
      <c r="I2" t="s">
        <v>42</v>
      </c>
      <c r="J2" t="s">
        <v>20</v>
      </c>
      <c r="K2" t="s">
        <v>40</v>
      </c>
      <c r="L2" t="s">
        <v>23</v>
      </c>
      <c r="M2" t="s">
        <v>42</v>
      </c>
      <c r="N2" t="s">
        <v>24</v>
      </c>
      <c r="O2" t="s">
        <v>40</v>
      </c>
      <c r="P2" t="s">
        <v>23</v>
      </c>
      <c r="Q2" t="s">
        <v>42</v>
      </c>
      <c r="S2" s="5" t="s">
        <v>18</v>
      </c>
      <c r="T2" s="5" t="s">
        <v>40</v>
      </c>
      <c r="U2" s="5" t="s">
        <v>23</v>
      </c>
      <c r="V2" s="5" t="s">
        <v>42</v>
      </c>
      <c r="W2" s="5" t="s">
        <v>19</v>
      </c>
      <c r="X2" s="5" t="s">
        <v>40</v>
      </c>
      <c r="Y2" s="5" t="s">
        <v>23</v>
      </c>
      <c r="Z2" s="5" t="s">
        <v>42</v>
      </c>
      <c r="AA2" s="5" t="s">
        <v>20</v>
      </c>
      <c r="AB2" s="5" t="s">
        <v>40</v>
      </c>
      <c r="AC2" s="5" t="s">
        <v>23</v>
      </c>
      <c r="AD2" s="5" t="s">
        <v>42</v>
      </c>
      <c r="AE2" s="5" t="s">
        <v>21</v>
      </c>
      <c r="AF2" s="5" t="s">
        <v>40</v>
      </c>
      <c r="AG2" s="5" t="s">
        <v>23</v>
      </c>
      <c r="AH2" s="5" t="s">
        <v>42</v>
      </c>
      <c r="AI2" s="5" t="s">
        <v>24</v>
      </c>
      <c r="AJ2" s="4" t="s">
        <v>40</v>
      </c>
      <c r="AK2" s="5" t="s">
        <v>23</v>
      </c>
      <c r="AL2" s="4" t="s">
        <v>42</v>
      </c>
    </row>
    <row r="3" spans="1:38" x14ac:dyDescent="0.3">
      <c r="A3">
        <v>1</v>
      </c>
      <c r="B3">
        <v>-5</v>
      </c>
      <c r="C3" s="2">
        <v>92.14</v>
      </c>
      <c r="D3" s="2">
        <f>((C3)/92.14)*100</f>
        <v>100</v>
      </c>
      <c r="E3" s="2">
        <f>(((D3/100)*0.48)/(1-0.52*(D3/100)))*100</f>
        <v>100</v>
      </c>
      <c r="F3" s="6">
        <v>4.9822810000000004</v>
      </c>
      <c r="G3" s="6">
        <v>0</v>
      </c>
      <c r="H3" s="6">
        <v>3.6200000000000002E-4</v>
      </c>
      <c r="I3" s="6">
        <f>(H3/F3)*100</f>
        <v>7.2657483590347471E-3</v>
      </c>
      <c r="J3" s="6">
        <v>17.015630999999999</v>
      </c>
      <c r="K3" s="6">
        <v>0</v>
      </c>
      <c r="L3" s="6">
        <v>4.5620000000000001E-3</v>
      </c>
      <c r="M3" s="6">
        <f>(L3/J3)*100</f>
        <v>2.6810642520397863E-2</v>
      </c>
      <c r="N3" s="10">
        <v>365.79300000000001</v>
      </c>
      <c r="O3" s="6">
        <v>0</v>
      </c>
      <c r="P3" s="10">
        <v>8.3000000000000004E-2</v>
      </c>
      <c r="Q3" s="6">
        <f>(P3/N3)*100</f>
        <v>2.2690428739751717E-2</v>
      </c>
      <c r="R3" s="9"/>
      <c r="S3" s="4">
        <v>8.8124149999999997</v>
      </c>
      <c r="T3" s="4">
        <v>0</v>
      </c>
      <c r="U3" s="4">
        <v>5.1999999999999995E-4</v>
      </c>
      <c r="V3" s="4">
        <f>(U3/S3)*100</f>
        <v>5.9007661350492452E-3</v>
      </c>
      <c r="W3" s="4">
        <v>8.3143720000000005</v>
      </c>
      <c r="X3" s="4">
        <v>0</v>
      </c>
      <c r="Y3" s="4">
        <v>4.8700000000000002E-4</v>
      </c>
      <c r="Z3" s="4">
        <f>(Y3/W3)*100</f>
        <v>5.8573275287658521E-3</v>
      </c>
      <c r="AA3" s="4">
        <v>11.037136</v>
      </c>
      <c r="AB3" s="4">
        <v>0</v>
      </c>
      <c r="AC3" s="4">
        <v>7.4299999999999995E-4</v>
      </c>
      <c r="AD3" s="4">
        <f>(AC3/AA3)*100</f>
        <v>6.7318188341613256E-3</v>
      </c>
      <c r="AE3" s="4">
        <v>110.61913</v>
      </c>
      <c r="AF3" s="4">
        <v>0</v>
      </c>
      <c r="AG3" s="4">
        <v>3.46E-3</v>
      </c>
      <c r="AH3" s="4">
        <f>(AG3/AE3)*100</f>
        <v>3.1278495862334119E-3</v>
      </c>
      <c r="AI3" s="9">
        <v>756.88499999999999</v>
      </c>
      <c r="AJ3" s="4">
        <v>0</v>
      </c>
      <c r="AK3" s="9">
        <v>0.111</v>
      </c>
      <c r="AL3" s="4">
        <f>(AK3/AI3)*100</f>
        <v>1.4665371886085733E-2</v>
      </c>
    </row>
    <row r="4" spans="1:38" x14ac:dyDescent="0.3">
      <c r="A4">
        <v>2</v>
      </c>
      <c r="B4">
        <v>-4</v>
      </c>
      <c r="C4" s="2">
        <v>92.12</v>
      </c>
      <c r="D4" s="2">
        <f t="shared" ref="D4:D24" si="0">((C4)/92.14)*100</f>
        <v>99.978293900586067</v>
      </c>
      <c r="E4" s="2">
        <f t="shared" ref="E4:E24" si="1">(((D4/100)*0.48)/(1-0.52*(D4/100)))*100</f>
        <v>99.954789590755396</v>
      </c>
      <c r="F4" s="6">
        <v>4.9825119999999998</v>
      </c>
      <c r="G4" s="6">
        <f>((F4-F3)/F3)*100</f>
        <v>4.6364305826874499E-3</v>
      </c>
      <c r="H4" s="6">
        <v>3.4299999999999999E-4</v>
      </c>
      <c r="I4" s="6">
        <f>(H4/F4)*100</f>
        <v>6.8840777503395879E-3</v>
      </c>
      <c r="J4" s="6">
        <v>17.019009</v>
      </c>
      <c r="K4" s="6">
        <f>((J4-J3)/J3)*100</f>
        <v>1.9852334597532325E-2</v>
      </c>
      <c r="L4" s="6">
        <v>4.3189999999999999E-3</v>
      </c>
      <c r="M4" s="6">
        <f>(L4/J4)*100</f>
        <v>2.5377505823047628E-2</v>
      </c>
      <c r="N4" s="10">
        <v>365.899</v>
      </c>
      <c r="O4" s="6">
        <f>((N4-N3)/N3)*100</f>
        <v>2.8978137908597087E-2</v>
      </c>
      <c r="P4" s="10">
        <v>7.8E-2</v>
      </c>
      <c r="Q4" s="6">
        <f>(P4/N4)*100</f>
        <v>2.1317358068756679E-2</v>
      </c>
      <c r="R4" s="9"/>
      <c r="S4" s="4">
        <v>8.8134479999999993</v>
      </c>
      <c r="T4" s="4">
        <f>((S4-S3)/S3)*100</f>
        <v>1.1722098879814643E-2</v>
      </c>
      <c r="U4" s="4">
        <v>4.8500000000000003E-4</v>
      </c>
      <c r="V4" s="4">
        <f>(U4/S4)*100</f>
        <v>5.5029541219282175E-3</v>
      </c>
      <c r="W4" s="4">
        <v>8.3142289999999992</v>
      </c>
      <c r="X4" s="4">
        <f>((W4-W3)/W3)*100</f>
        <v>-1.7199134222204212E-3</v>
      </c>
      <c r="Y4" s="4">
        <v>4.5600000000000003E-4</v>
      </c>
      <c r="Z4" s="4">
        <f>(Y4/W4)*100</f>
        <v>5.4845734944274456E-3</v>
      </c>
      <c r="AA4" s="4">
        <v>11.038180000000001</v>
      </c>
      <c r="AB4" s="4">
        <f>((AA4-AA3)/AA3)*100</f>
        <v>9.4589755893219659E-3</v>
      </c>
      <c r="AC4" s="4">
        <v>6.9499999999999998E-4</v>
      </c>
      <c r="AD4" s="4">
        <f>(AC4/AA4)*100</f>
        <v>6.2963278366542303E-3</v>
      </c>
      <c r="AE4" s="4">
        <v>110.61602999999999</v>
      </c>
      <c r="AF4" s="4">
        <f>((AE4-AE3)/AE3)*100</f>
        <v>-2.8024085888249469E-3</v>
      </c>
      <c r="AG4" s="4">
        <v>3.2499999999999999E-3</v>
      </c>
      <c r="AH4" s="4">
        <f>(AG4/AE4)*100</f>
        <v>2.9380913417341049E-3</v>
      </c>
      <c r="AI4" s="9">
        <v>757.04700000000003</v>
      </c>
      <c r="AJ4" s="4">
        <f>((AI4-AI3)/AI3)*100</f>
        <v>2.1403515725643203E-2</v>
      </c>
      <c r="AK4" s="9">
        <v>0.104</v>
      </c>
      <c r="AL4" s="4">
        <f>(AK4/AI4)*100</f>
        <v>1.3737588287120878E-2</v>
      </c>
    </row>
    <row r="5" spans="1:38" x14ac:dyDescent="0.3">
      <c r="A5">
        <v>3</v>
      </c>
      <c r="B5">
        <v>-3</v>
      </c>
      <c r="C5" s="2">
        <v>91.94</v>
      </c>
      <c r="D5" s="2">
        <f t="shared" si="0"/>
        <v>99.782939005860655</v>
      </c>
      <c r="E5" s="2">
        <f t="shared" si="1"/>
        <v>99.548850471000137</v>
      </c>
      <c r="F5" s="6">
        <v>4.9823899999999997</v>
      </c>
      <c r="G5" s="6">
        <f>((F5-F3)/F3)*100</f>
        <v>2.187752958920795E-3</v>
      </c>
      <c r="H5" s="6">
        <v>3.3300000000000002E-4</v>
      </c>
      <c r="I5" s="6">
        <f t="shared" ref="I5:I24" si="2">(H5/F5)*100</f>
        <v>6.6835394258578729E-3</v>
      </c>
      <c r="J5" s="6">
        <v>17.018651999999999</v>
      </c>
      <c r="K5" s="6">
        <f>((J5-J3)/J3)*100</f>
        <v>1.7754263711997426E-2</v>
      </c>
      <c r="L5" s="6">
        <v>4.2249999999999996E-3</v>
      </c>
      <c r="M5" s="6">
        <f t="shared" ref="M5:M24" si="3">(L5/J5)*100</f>
        <v>2.4825702999273974E-2</v>
      </c>
      <c r="N5" s="10">
        <v>365.87400000000002</v>
      </c>
      <c r="O5" s="6">
        <f>((N5-N3)/N3)*100</f>
        <v>2.214367142072628E-2</v>
      </c>
      <c r="P5" s="10">
        <v>7.6999999999999999E-2</v>
      </c>
      <c r="Q5" s="6">
        <f t="shared" ref="Q5:Q24" si="4">(P5/N5)*100</f>
        <v>2.1045496537059203E-2</v>
      </c>
      <c r="R5" s="9"/>
      <c r="S5" s="4">
        <v>8.8135849999999998</v>
      </c>
      <c r="T5" s="4">
        <f>((S5-S3)/S3)*100</f>
        <v>1.3276723803862111E-2</v>
      </c>
      <c r="U5" s="4">
        <v>4.8000000000000001E-4</v>
      </c>
      <c r="V5" s="4">
        <f t="shared" ref="V5:V21" si="5">(U5/S5)*100</f>
        <v>5.4461379790403108E-3</v>
      </c>
      <c r="W5" s="4">
        <v>8.3143460000000005</v>
      </c>
      <c r="X5" s="4">
        <f>((W5-W3)/W3)*100</f>
        <v>-3.1271153131086165E-4</v>
      </c>
      <c r="Y5" s="4">
        <v>4.5399999999999998E-4</v>
      </c>
      <c r="Z5" s="4">
        <f t="shared" ref="Z5:Z21" si="6">(Y5/W5)*100</f>
        <v>5.4604415067643318E-3</v>
      </c>
      <c r="AA5" s="4">
        <v>11.038021000000001</v>
      </c>
      <c r="AB5" s="4">
        <f>((AA5-AA3)/AA3)*100</f>
        <v>8.0183844794541499E-3</v>
      </c>
      <c r="AC5" s="4">
        <v>6.8800000000000003E-4</v>
      </c>
      <c r="AD5" s="4">
        <f t="shared" ref="AD5:AD21" si="7">(AC5/AA5)*100</f>
        <v>6.2330013686330184E-3</v>
      </c>
      <c r="AE5" s="4">
        <v>110.61602000000001</v>
      </c>
      <c r="AF5" s="4">
        <f>((AE5-AE3)/AE3)*100</f>
        <v>-2.8114486165208463E-3</v>
      </c>
      <c r="AG5" s="4">
        <v>3.2299999999999998E-3</v>
      </c>
      <c r="AH5" s="4">
        <f t="shared" ref="AH5:AH21" si="8">(AG5/AE5)*100</f>
        <v>2.9200110436083306E-3</v>
      </c>
      <c r="AI5" s="9">
        <v>757.05899999999997</v>
      </c>
      <c r="AJ5" s="4">
        <f>((AI5-AI3)/AI3)*100</f>
        <v>2.2988961334942319E-2</v>
      </c>
      <c r="AK5" s="9">
        <v>0.10299999999999999</v>
      </c>
      <c r="AL5" s="4">
        <f t="shared" ref="AL5:AL21" si="9">(AK5/AI5)*100</f>
        <v>1.3605280433889566E-2</v>
      </c>
    </row>
    <row r="6" spans="1:38" x14ac:dyDescent="0.3">
      <c r="A6">
        <v>4</v>
      </c>
      <c r="B6">
        <v>-2</v>
      </c>
      <c r="C6" s="2">
        <v>92.17</v>
      </c>
      <c r="D6" s="2">
        <f t="shared" si="0"/>
        <v>100.0325591491209</v>
      </c>
      <c r="E6" s="2">
        <f t="shared" si="1"/>
        <v>100.06785549493797</v>
      </c>
      <c r="F6" s="6">
        <v>4.9826180000000004</v>
      </c>
      <c r="G6" s="6">
        <f>((F6-F3)/F3)*100</f>
        <v>6.7639701574445854E-3</v>
      </c>
      <c r="H6" s="6">
        <v>2.9E-4</v>
      </c>
      <c r="I6" s="6">
        <f t="shared" si="2"/>
        <v>5.8202334595989494E-3</v>
      </c>
      <c r="J6" s="6">
        <v>17.018851999999999</v>
      </c>
      <c r="K6" s="6">
        <f>((J6-J3)/J3)*100</f>
        <v>1.8929653563831507E-2</v>
      </c>
      <c r="L6" s="6">
        <v>3.7269999999999998E-3</v>
      </c>
      <c r="M6" s="6">
        <f t="shared" si="3"/>
        <v>2.1899244437873954E-2</v>
      </c>
      <c r="N6" s="10">
        <v>365.911</v>
      </c>
      <c r="O6" s="6">
        <f>((N6-N3)/N3)*100</f>
        <v>3.2258681822778183E-2</v>
      </c>
      <c r="P6" s="10">
        <v>7.0999999999999994E-2</v>
      </c>
      <c r="Q6" s="6">
        <f t="shared" si="4"/>
        <v>1.9403625471767723E-2</v>
      </c>
      <c r="R6" s="9"/>
      <c r="S6" s="4">
        <v>8.8137310000000006</v>
      </c>
      <c r="T6" s="4">
        <f>((S6-S3)/S3)*100</f>
        <v>1.4933477372558863E-2</v>
      </c>
      <c r="U6" s="4">
        <v>4.75E-4</v>
      </c>
      <c r="V6" s="4">
        <f t="shared" si="5"/>
        <v>5.3893180992249474E-3</v>
      </c>
      <c r="W6" s="4">
        <v>8.3148470000000003</v>
      </c>
      <c r="X6" s="4">
        <f>((W6-W3)/W3)*100</f>
        <v>5.712999129697121E-3</v>
      </c>
      <c r="Y6" s="4">
        <v>4.4499999999999997E-4</v>
      </c>
      <c r="Z6" s="4">
        <f t="shared" si="6"/>
        <v>5.3518723796120351E-3</v>
      </c>
      <c r="AA6" s="4">
        <v>11.038243</v>
      </c>
      <c r="AB6" s="4">
        <f>((AA6-AA3)/AA3)*100</f>
        <v>1.0029775840392861E-2</v>
      </c>
      <c r="AC6" s="4">
        <v>6.78E-4</v>
      </c>
      <c r="AD6" s="4">
        <f t="shared" si="7"/>
        <v>6.1422818830859215E-3</v>
      </c>
      <c r="AE6" s="4">
        <v>110.62096</v>
      </c>
      <c r="AF6" s="4">
        <f>((AE6-AE3)/AE3)*100</f>
        <v>1.6543250701738677E-3</v>
      </c>
      <c r="AG6" s="4">
        <v>3.16E-3</v>
      </c>
      <c r="AH6" s="4">
        <f t="shared" si="8"/>
        <v>2.8566014975823749E-3</v>
      </c>
      <c r="AI6" s="9">
        <v>757.10799999999995</v>
      </c>
      <c r="AJ6" s="4">
        <f>((AI6-AI3)/AI3)*100</f>
        <v>2.9462864239607912E-2</v>
      </c>
      <c r="AK6" s="9">
        <v>0.10100000000000001</v>
      </c>
      <c r="AL6" s="4">
        <f t="shared" si="9"/>
        <v>1.3340236795807205E-2</v>
      </c>
    </row>
    <row r="7" spans="1:38" x14ac:dyDescent="0.3">
      <c r="A7">
        <v>5</v>
      </c>
      <c r="B7">
        <v>-1</v>
      </c>
      <c r="C7" s="2">
        <v>91.87</v>
      </c>
      <c r="D7" s="2">
        <f t="shared" si="0"/>
        <v>99.706967657911889</v>
      </c>
      <c r="E7" s="2">
        <f t="shared" si="1"/>
        <v>99.391447813269181</v>
      </c>
      <c r="F7" s="6">
        <v>4.982469</v>
      </c>
      <c r="G7" s="6">
        <f>((F7-F3)/F3)*100</f>
        <v>3.7733720759554287E-3</v>
      </c>
      <c r="H7" s="6">
        <v>2.33E-4</v>
      </c>
      <c r="I7" s="6">
        <f t="shared" si="2"/>
        <v>4.6763963809910306E-3</v>
      </c>
      <c r="J7" s="6">
        <v>17.022922999999999</v>
      </c>
      <c r="K7" s="6">
        <f>((J7-J3)/J3)*100</f>
        <v>4.2854713997968294E-2</v>
      </c>
      <c r="L7" s="6">
        <v>2.9220000000000001E-3</v>
      </c>
      <c r="M7" s="6">
        <f t="shared" si="3"/>
        <v>1.7165089685243835E-2</v>
      </c>
      <c r="N7" s="10">
        <v>365.97699999999998</v>
      </c>
      <c r="O7" s="6">
        <f>((N7-N3)/N3)*100</f>
        <v>5.0301673350766435E-2</v>
      </c>
      <c r="P7" s="10">
        <v>5.3999999999999999E-2</v>
      </c>
      <c r="Q7" s="6">
        <f t="shared" si="4"/>
        <v>1.4755025589039751E-2</v>
      </c>
      <c r="R7" s="9"/>
      <c r="S7" s="4">
        <v>8.8146129999999996</v>
      </c>
      <c r="T7" s="4">
        <f>((S7-S3)/S3)*100</f>
        <v>2.4942084547764969E-2</v>
      </c>
      <c r="U7" s="4">
        <v>3.4600000000000001E-4</v>
      </c>
      <c r="V7" s="4">
        <f t="shared" si="5"/>
        <v>3.9252999536111234E-3</v>
      </c>
      <c r="W7" s="4">
        <v>8.3151989999999998</v>
      </c>
      <c r="X7" s="4">
        <f>((W7-W3)/W3)*100</f>
        <v>9.94663216896291E-3</v>
      </c>
      <c r="Y7" s="4">
        <v>3.2400000000000001E-4</v>
      </c>
      <c r="Z7" s="4">
        <f t="shared" si="6"/>
        <v>3.8964792063304805E-3</v>
      </c>
      <c r="AA7" s="4">
        <v>11.03945</v>
      </c>
      <c r="AB7" s="4">
        <f>((AA7-AA3)/AA3)*100</f>
        <v>2.0965583825370542E-2</v>
      </c>
      <c r="AC7" s="4">
        <v>4.9299999999999995E-4</v>
      </c>
      <c r="AD7" s="4">
        <f t="shared" si="7"/>
        <v>4.4658021912323525E-3</v>
      </c>
      <c r="AE7" s="4">
        <v>110.62181</v>
      </c>
      <c r="AF7" s="4">
        <f>((AE7-AE3)/AE3)*100</f>
        <v>2.4227274251732204E-3</v>
      </c>
      <c r="AG7" s="4">
        <v>2.32E-3</v>
      </c>
      <c r="AH7" s="4">
        <f t="shared" si="8"/>
        <v>2.0972356174609693E-3</v>
      </c>
      <c r="AI7" s="9">
        <v>757.29399999999998</v>
      </c>
      <c r="AJ7" s="4">
        <f>((AI7-AI3)/AI3)*100</f>
        <v>5.4037271183864373E-2</v>
      </c>
      <c r="AK7" s="9">
        <v>7.2999999999999995E-2</v>
      </c>
      <c r="AL7" s="4">
        <f t="shared" si="9"/>
        <v>9.6395851545106638E-3</v>
      </c>
    </row>
    <row r="8" spans="1:38" x14ac:dyDescent="0.3">
      <c r="A8">
        <v>6</v>
      </c>
      <c r="B8">
        <v>0</v>
      </c>
      <c r="C8" s="2">
        <v>91.16</v>
      </c>
      <c r="D8" s="2">
        <f t="shared" si="0"/>
        <v>98.936401128717165</v>
      </c>
      <c r="E8" s="2">
        <f t="shared" si="1"/>
        <v>97.809409702973824</v>
      </c>
      <c r="F8" s="6">
        <v>4.9829920000000003</v>
      </c>
      <c r="G8" s="6">
        <f>((F8-F3)/F3)*100</f>
        <v>1.4270572053240395E-2</v>
      </c>
      <c r="H8" s="6">
        <v>2.14E-4</v>
      </c>
      <c r="I8" s="6">
        <f t="shared" si="2"/>
        <v>4.2946085404110624E-3</v>
      </c>
      <c r="J8" s="6">
        <v>17.022074</v>
      </c>
      <c r="K8" s="6">
        <f>((J8-J3)/J3)*100</f>
        <v>3.7865184076928238E-2</v>
      </c>
      <c r="L8" s="6">
        <v>2.7269999999999998E-3</v>
      </c>
      <c r="M8" s="6">
        <f t="shared" si="3"/>
        <v>1.6020374485506288E-2</v>
      </c>
      <c r="N8" s="10">
        <v>366.036</v>
      </c>
      <c r="O8" s="6">
        <f>((N8-N3)/N3)*100</f>
        <v>6.6431014262163302E-2</v>
      </c>
      <c r="P8" s="10">
        <v>5.1999999999999998E-2</v>
      </c>
      <c r="Q8" s="6">
        <f t="shared" si="4"/>
        <v>1.4206252936869597E-2</v>
      </c>
      <c r="R8" s="9"/>
      <c r="S8" s="4">
        <v>8.8149189999999997</v>
      </c>
      <c r="T8" s="4">
        <f>((S8-S3)/S3)*100</f>
        <v>2.8414458465699378E-2</v>
      </c>
      <c r="U8" s="4">
        <v>3.48E-4</v>
      </c>
      <c r="V8" s="4">
        <f t="shared" si="5"/>
        <v>3.9478524987013493E-3</v>
      </c>
      <c r="W8" s="4">
        <v>8.3155339999999995</v>
      </c>
      <c r="X8" s="4">
        <f>((W8-W3)/W3)*100</f>
        <v>1.3975799976221861E-2</v>
      </c>
      <c r="Y8" s="4">
        <v>3.2499999999999999E-4</v>
      </c>
      <c r="Z8" s="4">
        <f t="shared" si="6"/>
        <v>3.9083479184860524E-3</v>
      </c>
      <c r="AA8" s="4">
        <v>11.039586999999999</v>
      </c>
      <c r="AB8" s="4">
        <f>((AA8-AA3)/AA3)*100</f>
        <v>2.2206847863421007E-2</v>
      </c>
      <c r="AC8" s="4">
        <v>4.9799999999999996E-4</v>
      </c>
      <c r="AD8" s="4">
        <f t="shared" si="7"/>
        <v>4.5110383205458687E-3</v>
      </c>
      <c r="AE8" s="4">
        <v>110.62273</v>
      </c>
      <c r="AF8" s="4">
        <f>((AE8-AE3)/AE3)*100</f>
        <v>3.2544099741209503E-3</v>
      </c>
      <c r="AG8" s="4">
        <v>2.3400000000000001E-3</v>
      </c>
      <c r="AH8" s="4">
        <f t="shared" si="8"/>
        <v>2.115297642717731E-3</v>
      </c>
      <c r="AI8" s="9">
        <v>757.35599999999999</v>
      </c>
      <c r="AJ8" s="4">
        <f>((AI8-AI3)/AI3)*100</f>
        <v>6.2228740165283188E-2</v>
      </c>
      <c r="AK8" s="9">
        <v>7.3999999999999996E-2</v>
      </c>
      <c r="AL8" s="4">
        <f t="shared" si="9"/>
        <v>9.7708343236205964E-3</v>
      </c>
    </row>
    <row r="9" spans="1:38" x14ac:dyDescent="0.3">
      <c r="A9">
        <v>7</v>
      </c>
      <c r="B9">
        <v>1</v>
      </c>
      <c r="C9" s="2">
        <v>89.9</v>
      </c>
      <c r="D9" s="2">
        <f t="shared" si="0"/>
        <v>97.568916865639252</v>
      </c>
      <c r="E9" s="2">
        <f t="shared" si="1"/>
        <v>95.065209728586552</v>
      </c>
      <c r="F9" s="6">
        <v>4.9835339999999997</v>
      </c>
      <c r="G9" s="6">
        <f>((F9-F3)/F3)*100</f>
        <v>2.5149123463716366E-2</v>
      </c>
      <c r="H9" s="6">
        <v>1.85E-4</v>
      </c>
      <c r="I9" s="6">
        <f t="shared" si="2"/>
        <v>3.7122250996983268E-3</v>
      </c>
      <c r="J9" s="6">
        <v>17.024197000000001</v>
      </c>
      <c r="K9" s="6">
        <f>((J9-J3)/J3)*100</f>
        <v>5.0341947354181869E-2</v>
      </c>
      <c r="L9" s="6">
        <v>2.3419999999999999E-3</v>
      </c>
      <c r="M9" s="6">
        <f t="shared" si="3"/>
        <v>1.3756889678849461E-2</v>
      </c>
      <c r="N9" s="10">
        <v>366.161</v>
      </c>
      <c r="O9" s="6">
        <f>((N9-N3)/N3)*100</f>
        <v>0.10060334670154841</v>
      </c>
      <c r="P9" s="10">
        <v>4.5999999999999999E-2</v>
      </c>
      <c r="Q9" s="6">
        <f t="shared" si="4"/>
        <v>1.2562779760815596E-2</v>
      </c>
      <c r="R9" s="9"/>
      <c r="S9" s="4">
        <v>8.8150759999999995</v>
      </c>
      <c r="T9" s="4">
        <f>((S9-S3)/S3)*100</f>
        <v>3.0196035933393997E-2</v>
      </c>
      <c r="U9" s="4">
        <v>3.4200000000000002E-4</v>
      </c>
      <c r="V9" s="4">
        <f t="shared" si="5"/>
        <v>3.8797169757810376E-3</v>
      </c>
      <c r="W9" s="4">
        <v>8.3154730000000008</v>
      </c>
      <c r="X9" s="4">
        <f>((W9-W3)/W3)*100</f>
        <v>1.324213061431748E-2</v>
      </c>
      <c r="Y9" s="4">
        <v>3.1799999999999998E-4</v>
      </c>
      <c r="Z9" s="4">
        <f t="shared" si="6"/>
        <v>3.8241961701998184E-3</v>
      </c>
      <c r="AA9" s="4">
        <v>11.039956999999999</v>
      </c>
      <c r="AB9" s="4">
        <f>((AA9-AA3)/AA3)*100</f>
        <v>2.5559166798334951E-2</v>
      </c>
      <c r="AC9" s="4">
        <v>4.8799999999999999E-4</v>
      </c>
      <c r="AD9" s="4">
        <f t="shared" si="7"/>
        <v>4.4203070718481967E-3</v>
      </c>
      <c r="AE9" s="4">
        <v>110.62305000000001</v>
      </c>
      <c r="AF9" s="4">
        <f>((AE9-AE3)/AE3)*100</f>
        <v>3.543690860710907E-3</v>
      </c>
      <c r="AG9" s="4">
        <v>2.2799999999999999E-3</v>
      </c>
      <c r="AH9" s="4">
        <f t="shared" si="8"/>
        <v>2.0610532795832331E-3</v>
      </c>
      <c r="AI9" s="9">
        <v>757.38800000000003</v>
      </c>
      <c r="AJ9" s="4">
        <f>((AI9-AI3)/AI3)*100</f>
        <v>6.6456595123439197E-2</v>
      </c>
      <c r="AK9" s="9">
        <v>7.2999999999999995E-2</v>
      </c>
      <c r="AL9" s="4">
        <f t="shared" si="9"/>
        <v>9.6383887782748069E-3</v>
      </c>
    </row>
    <row r="10" spans="1:38" x14ac:dyDescent="0.3">
      <c r="A10">
        <v>8</v>
      </c>
      <c r="B10">
        <v>2</v>
      </c>
      <c r="C10" s="2">
        <v>87.83</v>
      </c>
      <c r="D10" s="2">
        <f t="shared" si="0"/>
        <v>95.322335576296936</v>
      </c>
      <c r="E10" s="2">
        <f t="shared" si="1"/>
        <v>90.724879703196137</v>
      </c>
      <c r="F10" s="6">
        <v>4.984159</v>
      </c>
      <c r="G10" s="6">
        <f>((F10-F3)/F3)*100</f>
        <v>3.7693578503492718E-2</v>
      </c>
      <c r="H10" s="6">
        <v>1.5300000000000001E-4</v>
      </c>
      <c r="I10" s="6">
        <f t="shared" si="2"/>
        <v>3.0697255043428589E-3</v>
      </c>
      <c r="J10" s="6">
        <v>17.030453000000001</v>
      </c>
      <c r="K10" s="6">
        <f>((J10-J3)/J3)*100</f>
        <v>8.7108141919640433E-2</v>
      </c>
      <c r="L10" s="6">
        <v>1.9819999999999998E-3</v>
      </c>
      <c r="M10" s="6">
        <f t="shared" si="3"/>
        <v>1.1637975807220159E-2</v>
      </c>
      <c r="N10" s="10">
        <v>366.387</v>
      </c>
      <c r="O10" s="6">
        <f>((N10-N3)/N3)*100</f>
        <v>0.16238692375195646</v>
      </c>
      <c r="P10" s="10">
        <v>4.1000000000000002E-2</v>
      </c>
      <c r="Q10" s="6">
        <f t="shared" si="4"/>
        <v>1.1190353369524574E-2</v>
      </c>
      <c r="R10" s="9"/>
      <c r="S10" s="4">
        <v>8.8155169999999998</v>
      </c>
      <c r="T10" s="4">
        <f>((S10-S3)/S3)*100</f>
        <v>3.520033952100713E-2</v>
      </c>
      <c r="U10" s="4">
        <v>3.5199999999999999E-4</v>
      </c>
      <c r="V10" s="4">
        <f t="shared" si="5"/>
        <v>3.9929592331340294E-3</v>
      </c>
      <c r="W10" s="4">
        <v>8.3157019999999999</v>
      </c>
      <c r="X10" s="4">
        <f>((W10-W3)/W3)*100</f>
        <v>1.5996397563151941E-2</v>
      </c>
      <c r="Y10" s="4">
        <v>3.2899999999999997E-4</v>
      </c>
      <c r="Z10" s="4">
        <f t="shared" si="6"/>
        <v>3.9563707309376887E-3</v>
      </c>
      <c r="AA10" s="4">
        <v>11.040533</v>
      </c>
      <c r="AB10" s="4">
        <f>((AA10-AA3)/AA3)*100</f>
        <v>3.0777911951068194E-2</v>
      </c>
      <c r="AC10" s="4">
        <v>5.0100000000000003E-4</v>
      </c>
      <c r="AD10" s="4">
        <f t="shared" si="7"/>
        <v>4.5378243967025876E-3</v>
      </c>
      <c r="AE10" s="4">
        <v>110.62521</v>
      </c>
      <c r="AF10" s="4">
        <f>((AE10-AE3)/AE3)*100</f>
        <v>5.4963368451706306E-3</v>
      </c>
      <c r="AG10" s="4">
        <v>2.3500000000000001E-3</v>
      </c>
      <c r="AH10" s="4">
        <f t="shared" si="8"/>
        <v>2.1242897527606955E-3</v>
      </c>
      <c r="AI10" s="9">
        <v>757.47500000000002</v>
      </c>
      <c r="AJ10" s="4">
        <f>((AI10-AI3)/AI3)*100</f>
        <v>7.7951075790910346E-2</v>
      </c>
      <c r="AK10" s="9">
        <v>7.4999999999999997E-2</v>
      </c>
      <c r="AL10" s="4">
        <f t="shared" si="9"/>
        <v>9.9013168751443947E-3</v>
      </c>
    </row>
    <row r="11" spans="1:38" x14ac:dyDescent="0.3">
      <c r="A11">
        <v>9</v>
      </c>
      <c r="B11">
        <v>3</v>
      </c>
      <c r="C11" s="2">
        <v>83.56</v>
      </c>
      <c r="D11" s="2">
        <f t="shared" si="0"/>
        <v>90.688083351421753</v>
      </c>
      <c r="E11" s="2">
        <f t="shared" si="1"/>
        <v>82.377877458470948</v>
      </c>
      <c r="F11" s="6">
        <v>4.985023</v>
      </c>
      <c r="G11" s="6">
        <f>((F11-F3)/F3)*100</f>
        <v>5.5035033150470196E-2</v>
      </c>
      <c r="H11" s="6">
        <v>1.18E-4</v>
      </c>
      <c r="I11" s="6">
        <f t="shared" si="2"/>
        <v>2.3670903825318357E-3</v>
      </c>
      <c r="J11" s="6">
        <v>17.032889999999998</v>
      </c>
      <c r="K11" s="6">
        <f>((J11-J3)/J3)*100</f>
        <v>0.10143026726425397</v>
      </c>
      <c r="L11" s="6">
        <v>1.544E-3</v>
      </c>
      <c r="M11" s="6">
        <f t="shared" si="3"/>
        <v>9.0648151899061172E-3</v>
      </c>
      <c r="N11" s="10">
        <v>366.56700000000001</v>
      </c>
      <c r="O11" s="6">
        <f>((N11-N3)/N3)*100</f>
        <v>0.2115950824646729</v>
      </c>
      <c r="P11" s="10">
        <v>3.5999999999999997E-2</v>
      </c>
      <c r="Q11" s="6">
        <f t="shared" si="4"/>
        <v>9.8208513041272115E-3</v>
      </c>
      <c r="R11" s="9"/>
      <c r="S11" s="4">
        <v>8.8159790000000005</v>
      </c>
      <c r="T11" s="4">
        <f>((S11-S3)/S3)*100</f>
        <v>4.0442943279461858E-2</v>
      </c>
      <c r="U11" s="4">
        <v>3.6499999999999998E-4</v>
      </c>
      <c r="V11" s="4">
        <f t="shared" si="5"/>
        <v>4.1402094991378714E-3</v>
      </c>
      <c r="W11" s="4">
        <v>8.3157720000000008</v>
      </c>
      <c r="X11" s="4">
        <f>((W11-W3)/W3)*100</f>
        <v>1.6838313224381705E-2</v>
      </c>
      <c r="Y11" s="4">
        <v>3.4299999999999999E-4</v>
      </c>
      <c r="Z11" s="4">
        <f t="shared" si="6"/>
        <v>4.1246922113785701E-3</v>
      </c>
      <c r="AA11" s="4">
        <v>11.040462</v>
      </c>
      <c r="AB11" s="4">
        <f>((AA11-AA3)/AA3)*100</f>
        <v>3.0134629128421502E-2</v>
      </c>
      <c r="AC11" s="4">
        <v>5.1900000000000004E-4</v>
      </c>
      <c r="AD11" s="4">
        <f t="shared" si="7"/>
        <v>4.7008902344847529E-3</v>
      </c>
      <c r="AE11" s="4">
        <v>110.62563</v>
      </c>
      <c r="AF11" s="4">
        <f>((AE11-AE3)/AE3)*100</f>
        <v>5.876018008822358E-3</v>
      </c>
      <c r="AG11" s="4">
        <v>2.48E-3</v>
      </c>
      <c r="AH11" s="4">
        <f t="shared" si="8"/>
        <v>2.2417951427711642E-3</v>
      </c>
      <c r="AI11" s="9">
        <v>757.51400000000001</v>
      </c>
      <c r="AJ11" s="4">
        <f>((AI11-AI3)/AI3)*100</f>
        <v>8.3103774021155014E-2</v>
      </c>
      <c r="AK11" s="9">
        <v>7.6999999999999999E-2</v>
      </c>
      <c r="AL11" s="4">
        <f t="shared" si="9"/>
        <v>1.0164828636830475E-2</v>
      </c>
    </row>
    <row r="12" spans="1:38" x14ac:dyDescent="0.3">
      <c r="A12">
        <v>10</v>
      </c>
      <c r="B12">
        <v>4</v>
      </c>
      <c r="C12" s="2">
        <v>78.180000000000007</v>
      </c>
      <c r="D12" s="2">
        <f t="shared" si="0"/>
        <v>84.849142609073155</v>
      </c>
      <c r="E12" s="2">
        <f t="shared" si="1"/>
        <v>72.886043693091779</v>
      </c>
      <c r="F12" s="6">
        <v>4.9854139999999996</v>
      </c>
      <c r="G12" s="6">
        <f>((F12-F3)/F3)*100</f>
        <v>6.2882844223341963E-2</v>
      </c>
      <c r="H12" s="6">
        <v>8.8999999999999995E-5</v>
      </c>
      <c r="I12" s="6">
        <f t="shared" si="2"/>
        <v>1.7852078082181339E-3</v>
      </c>
      <c r="J12" s="6">
        <v>17.035848999999999</v>
      </c>
      <c r="K12" s="6">
        <f>((J12-J3)/J3)*100</f>
        <v>0.11882016012218323</v>
      </c>
      <c r="L12" s="6">
        <v>1.193E-3</v>
      </c>
      <c r="M12" s="6">
        <f t="shared" si="3"/>
        <v>7.002879633413046E-3</v>
      </c>
      <c r="N12" s="10">
        <v>366.68799999999999</v>
      </c>
      <c r="O12" s="6">
        <f>((N12-N3)/N3)*100</f>
        <v>0.24467390026599248</v>
      </c>
      <c r="P12" s="10">
        <v>3.2000000000000001E-2</v>
      </c>
      <c r="Q12" s="6">
        <f t="shared" si="4"/>
        <v>8.7267649882188675E-3</v>
      </c>
      <c r="R12" s="9"/>
      <c r="S12" s="4">
        <v>8.8163470000000004</v>
      </c>
      <c r="T12" s="4">
        <f>((S12-S3)/S3)*100</f>
        <v>4.4618870082726615E-2</v>
      </c>
      <c r="U12" s="4">
        <v>3.59E-4</v>
      </c>
      <c r="V12" s="4">
        <f t="shared" si="5"/>
        <v>4.0719812865804847E-3</v>
      </c>
      <c r="W12" s="4">
        <v>8.3161850000000008</v>
      </c>
      <c r="X12" s="4">
        <f>((W12-W3)/W3)*100</f>
        <v>2.1805615625573243E-2</v>
      </c>
      <c r="Y12" s="4">
        <v>3.3700000000000001E-4</v>
      </c>
      <c r="Z12" s="4">
        <f t="shared" si="6"/>
        <v>4.0523389029945818E-3</v>
      </c>
      <c r="AA12" s="4">
        <v>11.040914000000001</v>
      </c>
      <c r="AB12" s="4">
        <f>((AA12-AA3)/AA3)*100</f>
        <v>3.4229894421890811E-2</v>
      </c>
      <c r="AC12" s="4">
        <v>5.0900000000000001E-4</v>
      </c>
      <c r="AD12" s="4">
        <f t="shared" si="7"/>
        <v>4.6101255747486121E-3</v>
      </c>
      <c r="AE12" s="4">
        <v>110.62982</v>
      </c>
      <c r="AF12" s="4">
        <f>((AE12-AE3)/AE3)*100</f>
        <v>9.6637896175794883E-3</v>
      </c>
      <c r="AG12" s="4">
        <v>2.4499999999999999E-3</v>
      </c>
      <c r="AH12" s="4">
        <f t="shared" si="8"/>
        <v>2.2145927743532443E-3</v>
      </c>
      <c r="AI12" s="9">
        <v>757.59400000000005</v>
      </c>
      <c r="AJ12" s="4">
        <f>((AI12-AI3)/AI3)*100</f>
        <v>9.3673411416537525E-2</v>
      </c>
      <c r="AK12" s="9">
        <v>7.4999999999999997E-2</v>
      </c>
      <c r="AL12" s="4">
        <f t="shared" si="9"/>
        <v>9.8997616137403398E-3</v>
      </c>
    </row>
    <row r="13" spans="1:38" x14ac:dyDescent="0.3">
      <c r="A13">
        <v>11</v>
      </c>
      <c r="B13">
        <v>5</v>
      </c>
      <c r="C13" s="2">
        <v>69.760000000000005</v>
      </c>
      <c r="D13" s="2">
        <f t="shared" si="0"/>
        <v>75.710874755806387</v>
      </c>
      <c r="E13" s="2">
        <f t="shared" si="1"/>
        <v>59.938995575031164</v>
      </c>
      <c r="F13" s="6">
        <v>4.986065</v>
      </c>
      <c r="G13" s="6">
        <f>((F13-F3)/F3)*100</f>
        <v>7.5949148592774379E-2</v>
      </c>
      <c r="H13" s="6">
        <v>7.1000000000000005E-5</v>
      </c>
      <c r="I13" s="6">
        <f t="shared" si="2"/>
        <v>1.4239686004895646E-3</v>
      </c>
      <c r="J13" s="6">
        <v>17.038782000000001</v>
      </c>
      <c r="K13" s="6">
        <f>((J13-J3)/J3)*100</f>
        <v>0.13605725229938367</v>
      </c>
      <c r="L13" s="6">
        <v>9.7199999999999999E-4</v>
      </c>
      <c r="M13" s="6">
        <f t="shared" si="3"/>
        <v>5.7046331128598271E-3</v>
      </c>
      <c r="N13" s="10">
        <v>366.84699999999998</v>
      </c>
      <c r="O13" s="6">
        <f>((N13-N3)/N3)*100</f>
        <v>0.28814110712888807</v>
      </c>
      <c r="P13" s="10">
        <v>2.9000000000000001E-2</v>
      </c>
      <c r="Q13" s="6">
        <f t="shared" si="4"/>
        <v>7.9052029865311711E-3</v>
      </c>
      <c r="R13" s="9"/>
      <c r="S13" s="4">
        <v>8.8172820000000005</v>
      </c>
      <c r="T13" s="4">
        <f>((S13-S3)/S3)*100</f>
        <v>5.522890149863395E-2</v>
      </c>
      <c r="U13" s="4">
        <v>3.7199999999999999E-4</v>
      </c>
      <c r="V13" s="4">
        <f t="shared" si="5"/>
        <v>4.2189872117053759E-3</v>
      </c>
      <c r="W13" s="4">
        <v>8.3166069999999994</v>
      </c>
      <c r="X13" s="4">
        <f>((W13-W3)/W3)*100</f>
        <v>2.6881164326047435E-2</v>
      </c>
      <c r="Y13" s="4">
        <v>3.4900000000000003E-4</v>
      </c>
      <c r="Z13" s="4">
        <f t="shared" si="6"/>
        <v>4.1964228921722527E-3</v>
      </c>
      <c r="AA13" s="4">
        <v>11.042039000000001</v>
      </c>
      <c r="AB13" s="4">
        <f>((AA13-AA3)/AA3)*100</f>
        <v>4.4422756048313125E-2</v>
      </c>
      <c r="AC13" s="4">
        <v>5.2300000000000003E-4</v>
      </c>
      <c r="AD13" s="4">
        <f t="shared" si="7"/>
        <v>4.736444057116625E-3</v>
      </c>
      <c r="AE13" s="4">
        <v>110.6311</v>
      </c>
      <c r="AF13" s="4">
        <f>((AE13-AE3)/AE3)*100</f>
        <v>1.0820913163939315E-2</v>
      </c>
      <c r="AG13" s="4">
        <v>2.6099999999999999E-3</v>
      </c>
      <c r="AH13" s="4">
        <f t="shared" si="8"/>
        <v>2.3591919451221221E-3</v>
      </c>
      <c r="AI13" s="9">
        <v>757.78300000000002</v>
      </c>
      <c r="AJ13" s="4">
        <f>((AI13-AI3)/AI3)*100</f>
        <v>0.11864417976311126</v>
      </c>
      <c r="AK13" s="9">
        <v>7.5999999999999998E-2</v>
      </c>
      <c r="AL13" s="4">
        <f t="shared" si="9"/>
        <v>1.002925639662014E-2</v>
      </c>
    </row>
    <row r="14" spans="1:38" x14ac:dyDescent="0.3">
      <c r="A14">
        <v>12</v>
      </c>
      <c r="B14">
        <v>6</v>
      </c>
      <c r="C14" s="2">
        <v>58.96</v>
      </c>
      <c r="D14" s="2">
        <f t="shared" si="0"/>
        <v>63.989581072281311</v>
      </c>
      <c r="E14" s="2">
        <f t="shared" si="1"/>
        <v>46.031931920209232</v>
      </c>
      <c r="F14" s="6">
        <v>4.9867220000000003</v>
      </c>
      <c r="G14" s="6">
        <f>((F14-F3)/F3)*100</f>
        <v>8.9135879730587592E-2</v>
      </c>
      <c r="H14" s="6">
        <v>6.4999999999999994E-5</v>
      </c>
      <c r="I14" s="6">
        <f t="shared" si="2"/>
        <v>1.3034614722858019E-3</v>
      </c>
      <c r="J14" s="6">
        <v>17.040852000000001</v>
      </c>
      <c r="K14" s="6">
        <f>((J14-J3)/J3)*100</f>
        <v>0.14822253726589357</v>
      </c>
      <c r="L14" s="6">
        <v>8.8400000000000002E-4</v>
      </c>
      <c r="M14" s="6">
        <f t="shared" si="3"/>
        <v>5.1875340505275203E-3</v>
      </c>
      <c r="N14" s="10">
        <v>366.988</v>
      </c>
      <c r="O14" s="6">
        <f>((N14-N3)/N3)*100</f>
        <v>0.32668749812051984</v>
      </c>
      <c r="P14" s="10">
        <v>2.9000000000000001E-2</v>
      </c>
      <c r="Q14" s="6">
        <f t="shared" si="4"/>
        <v>7.9021657383892673E-3</v>
      </c>
      <c r="R14" s="9"/>
      <c r="S14" s="4">
        <v>8.8189229999999998</v>
      </c>
      <c r="T14" s="4">
        <f>((S14-S3)/S3)*100</f>
        <v>7.3850357705579919E-2</v>
      </c>
      <c r="U14" s="4">
        <v>4.1300000000000001E-4</v>
      </c>
      <c r="V14" s="4">
        <f t="shared" si="5"/>
        <v>4.6831115318729964E-3</v>
      </c>
      <c r="W14" s="4">
        <v>8.3171009999999992</v>
      </c>
      <c r="X14" s="4">
        <f>((W14-W3)/W3)*100</f>
        <v>3.282268342093244E-2</v>
      </c>
      <c r="Y14" s="4">
        <v>3.9500000000000001E-4</v>
      </c>
      <c r="Z14" s="4">
        <f t="shared" si="6"/>
        <v>4.7492509709813561E-3</v>
      </c>
      <c r="AA14" s="4">
        <v>11.043454000000001</v>
      </c>
      <c r="AB14" s="4">
        <f>((AA14-AA3)/AA3)*100</f>
        <v>5.7243110893987967E-2</v>
      </c>
      <c r="AC14" s="4">
        <v>5.7899999999999998E-4</v>
      </c>
      <c r="AD14" s="4">
        <f t="shared" si="7"/>
        <v>5.2429249037484098E-3</v>
      </c>
      <c r="AE14" s="4">
        <v>110.63068</v>
      </c>
      <c r="AF14" s="4">
        <f>((AE14-AE3)/AE3)*100</f>
        <v>1.0441232000287588E-2</v>
      </c>
      <c r="AG14" s="4">
        <v>3.0400000000000002E-3</v>
      </c>
      <c r="AH14" s="4">
        <f t="shared" si="8"/>
        <v>2.7478815099030397E-3</v>
      </c>
      <c r="AI14" s="9">
        <v>758.06899999999996</v>
      </c>
      <c r="AJ14" s="4">
        <f>((AI14-AI3)/AI3)*100</f>
        <v>0.15643063345157707</v>
      </c>
      <c r="AK14" s="9">
        <v>8.3000000000000004E-2</v>
      </c>
      <c r="AL14" s="4">
        <f t="shared" si="9"/>
        <v>1.0948871408803157E-2</v>
      </c>
    </row>
    <row r="15" spans="1:38" x14ac:dyDescent="0.3">
      <c r="A15">
        <v>13</v>
      </c>
      <c r="B15">
        <v>7</v>
      </c>
      <c r="C15" s="2">
        <v>47.21</v>
      </c>
      <c r="D15" s="2">
        <f t="shared" si="0"/>
        <v>51.237247666594307</v>
      </c>
      <c r="E15" s="2">
        <f t="shared" si="1"/>
        <v>33.526456263278433</v>
      </c>
      <c r="F15" s="3">
        <v>4.9868699999999997</v>
      </c>
      <c r="G15" s="6">
        <f>((F15-F3)/F3)*100</f>
        <v>9.2106406683992489E-2</v>
      </c>
      <c r="H15" s="3">
        <v>5.8999999999999998E-5</v>
      </c>
      <c r="I15" s="6">
        <f t="shared" si="2"/>
        <v>1.1831068385580535E-3</v>
      </c>
      <c r="J15" s="3">
        <v>17.042508999999999</v>
      </c>
      <c r="K15" s="6">
        <f>((J15-J3)/J3)*100</f>
        <v>0.15796064218834999</v>
      </c>
      <c r="L15" s="3">
        <v>8.0400000000000003E-4</v>
      </c>
      <c r="M15" s="6">
        <f t="shared" si="3"/>
        <v>4.7176152290721992E-3</v>
      </c>
      <c r="N15">
        <v>367.04599999999999</v>
      </c>
      <c r="O15" s="6">
        <f>((N15-N3)/N3)*100</f>
        <v>0.34254346037239258</v>
      </c>
      <c r="P15">
        <v>2.9000000000000001E-2</v>
      </c>
      <c r="Q15" s="6">
        <f t="shared" si="4"/>
        <v>7.9009170512687795E-3</v>
      </c>
      <c r="S15" s="4">
        <v>8.8196940000000001</v>
      </c>
      <c r="T15" s="4">
        <f>((S15-S3)/S3)*100</f>
        <v>8.2599378263512102E-2</v>
      </c>
      <c r="U15" s="4">
        <v>4.5800000000000002E-4</v>
      </c>
      <c r="V15" s="4">
        <f t="shared" si="5"/>
        <v>5.1929239268391856E-3</v>
      </c>
      <c r="W15" s="4">
        <v>8.3176220000000001</v>
      </c>
      <c r="X15" s="4">
        <f>((W15-W3)/W3)*100</f>
        <v>3.9088941413729518E-2</v>
      </c>
      <c r="Y15" s="4">
        <v>4.46E-4</v>
      </c>
      <c r="Z15" s="4">
        <f t="shared" si="6"/>
        <v>5.3621095067797019E-3</v>
      </c>
      <c r="AA15" s="4">
        <v>11.043711999999999</v>
      </c>
      <c r="AB15" s="4">
        <f>((AA15-AA3)/AA3)*100</f>
        <v>5.9580673826969487E-2</v>
      </c>
      <c r="AC15" s="4">
        <v>6.2500000000000001E-4</v>
      </c>
      <c r="AD15" s="4">
        <f t="shared" si="7"/>
        <v>5.6593290371932921E-3</v>
      </c>
      <c r="AE15" s="4">
        <v>110.63290000000001</v>
      </c>
      <c r="AF15" s="4">
        <f>((AE15-AE3)/AE3)*100</f>
        <v>1.2448118150999788E-2</v>
      </c>
      <c r="AG15" s="4">
        <v>3.5999999999999999E-3</v>
      </c>
      <c r="AH15" s="4">
        <f t="shared" si="8"/>
        <v>3.2540049117396356E-3</v>
      </c>
      <c r="AI15" s="9">
        <v>758.18899999999996</v>
      </c>
      <c r="AJ15" s="4">
        <f>((AI15-AI3)/AI3)*100</f>
        <v>0.17228508954464333</v>
      </c>
      <c r="AK15" s="9">
        <v>8.5999999999999993E-2</v>
      </c>
      <c r="AL15" s="4">
        <f t="shared" si="9"/>
        <v>1.1342818215510909E-2</v>
      </c>
    </row>
    <row r="16" spans="1:38" x14ac:dyDescent="0.3">
      <c r="A16">
        <v>14</v>
      </c>
      <c r="B16">
        <v>8</v>
      </c>
      <c r="C16" s="2">
        <v>36.11</v>
      </c>
      <c r="D16" s="2">
        <f t="shared" si="0"/>
        <v>39.190362491860213</v>
      </c>
      <c r="E16" s="2">
        <f t="shared" si="1"/>
        <v>23.626142949832886</v>
      </c>
      <c r="F16" s="3">
        <v>4.9870510000000001</v>
      </c>
      <c r="G16" s="6">
        <f>((F16-F3)/F3)*100</f>
        <v>9.5739280863518517E-2</v>
      </c>
      <c r="H16" s="3">
        <v>5.8999999999999998E-5</v>
      </c>
      <c r="I16" s="6">
        <f t="shared" si="2"/>
        <v>1.1830638988853332E-3</v>
      </c>
      <c r="J16" s="3">
        <v>17.043683999999999</v>
      </c>
      <c r="K16" s="6">
        <f>((J16-J3)/J3)*100</f>
        <v>0.16486605756789088</v>
      </c>
      <c r="L16" s="3">
        <v>7.9000000000000001E-4</v>
      </c>
      <c r="M16" s="6">
        <f t="shared" si="3"/>
        <v>4.6351481287730985E-3</v>
      </c>
      <c r="N16">
        <v>367.09800000000001</v>
      </c>
      <c r="O16" s="6">
        <f>((N16-N3)/N3)*100</f>
        <v>0.3567591506671825</v>
      </c>
      <c r="P16" s="11">
        <v>0.03</v>
      </c>
      <c r="Q16" s="6">
        <f t="shared" si="4"/>
        <v>8.1722046973832594E-3</v>
      </c>
      <c r="R16" s="9"/>
      <c r="S16" s="4">
        <v>8.8204639999999994</v>
      </c>
      <c r="T16" s="4">
        <f>((S16-S3)/S3)*100</f>
        <v>9.1337051194249827E-2</v>
      </c>
      <c r="U16" s="4">
        <v>5.5400000000000002E-4</v>
      </c>
      <c r="V16" s="4">
        <f t="shared" si="5"/>
        <v>6.2808487172556918E-3</v>
      </c>
      <c r="W16" s="4">
        <v>8.3184780000000007</v>
      </c>
      <c r="X16" s="4">
        <f>((W16-W3)/W3)*100</f>
        <v>4.9384367213785536E-2</v>
      </c>
      <c r="Y16" s="4">
        <v>5.5500000000000005E-4</v>
      </c>
      <c r="Z16" s="4">
        <f t="shared" si="6"/>
        <v>6.6718935843792576E-3</v>
      </c>
      <c r="AA16" s="4">
        <v>11.044539</v>
      </c>
      <c r="AB16" s="4">
        <f>((AA16-AA3)/AA3)*100</f>
        <v>6.7073559662579579E-2</v>
      </c>
      <c r="AC16" s="4">
        <v>7.2599999999999997E-4</v>
      </c>
      <c r="AD16" s="4">
        <f t="shared" si="7"/>
        <v>6.573384366699235E-3</v>
      </c>
      <c r="AE16" s="4">
        <v>110.63668</v>
      </c>
      <c r="AF16" s="4">
        <f>((AE16-AE3)/AE3)*100</f>
        <v>1.5865248623813943E-2</v>
      </c>
      <c r="AG16" s="4">
        <v>4.64E-3</v>
      </c>
      <c r="AH16" s="4">
        <f t="shared" si="8"/>
        <v>4.1939074816778671E-3</v>
      </c>
      <c r="AI16" s="9">
        <v>758.37099999999998</v>
      </c>
      <c r="AJ16" s="4">
        <f>((AI16-AI3)/AI3)*100</f>
        <v>0.19633101461912841</v>
      </c>
      <c r="AK16" s="9">
        <v>9.6000000000000002E-2</v>
      </c>
      <c r="AL16" s="4">
        <f t="shared" si="9"/>
        <v>1.2658711896947535E-2</v>
      </c>
    </row>
    <row r="17" spans="1:38" x14ac:dyDescent="0.3">
      <c r="A17">
        <v>15</v>
      </c>
      <c r="B17">
        <v>9</v>
      </c>
      <c r="C17" s="2">
        <v>26.33</v>
      </c>
      <c r="D17" s="2">
        <f t="shared" si="0"/>
        <v>28.576079878445842</v>
      </c>
      <c r="E17" s="2">
        <f t="shared" si="1"/>
        <v>16.110462418608922</v>
      </c>
      <c r="F17" s="3">
        <v>4.9868600000000001</v>
      </c>
      <c r="G17" s="6">
        <f>((F17-F3)/F3)*100</f>
        <v>9.1905695403363769E-2</v>
      </c>
      <c r="H17" s="3">
        <v>5.5999999999999999E-5</v>
      </c>
      <c r="I17" s="6">
        <f t="shared" si="2"/>
        <v>1.1229511155316171E-3</v>
      </c>
      <c r="J17" s="3">
        <v>17.043945000000001</v>
      </c>
      <c r="K17" s="6">
        <f>((J17-J3)/J3)*100</f>
        <v>0.16639994132454874</v>
      </c>
      <c r="L17" s="3">
        <v>7.5100000000000004E-4</v>
      </c>
      <c r="M17" s="6">
        <f t="shared" si="3"/>
        <v>4.4062568847763831E-3</v>
      </c>
      <c r="N17">
        <v>367.07499999999999</v>
      </c>
      <c r="O17" s="6">
        <f>((N17-N3)/N3)*100</f>
        <v>0.35047144149832887</v>
      </c>
      <c r="P17">
        <v>2.9000000000000001E-2</v>
      </c>
      <c r="Q17" s="6">
        <f t="shared" si="4"/>
        <v>7.900292855683444E-3</v>
      </c>
      <c r="S17" s="4">
        <v>8.8206830000000007</v>
      </c>
      <c r="T17" s="4">
        <f>((S17-S3)/S3)*100</f>
        <v>9.382218154729495E-2</v>
      </c>
      <c r="U17" s="4">
        <v>6.8000000000000005E-4</v>
      </c>
      <c r="V17" s="4">
        <f t="shared" si="5"/>
        <v>7.7091535882198694E-3</v>
      </c>
      <c r="W17" s="4">
        <v>8.3180320000000005</v>
      </c>
      <c r="X17" s="4">
        <f>((W17-W3)/W3)*100</f>
        <v>4.4020161715160162E-2</v>
      </c>
      <c r="Y17" s="4">
        <v>7.0500000000000001E-4</v>
      </c>
      <c r="Z17" s="4">
        <f t="shared" si="6"/>
        <v>8.47556248881947E-3</v>
      </c>
      <c r="AA17" s="4">
        <v>11.044661</v>
      </c>
      <c r="AB17" s="4">
        <f>((AA17-AA3)/AA3)*100</f>
        <v>6.8178918878949557E-2</v>
      </c>
      <c r="AC17" s="4">
        <v>8.3900000000000001E-4</v>
      </c>
      <c r="AD17" s="4">
        <f t="shared" si="7"/>
        <v>7.5964305287414442E-3</v>
      </c>
      <c r="AE17" s="4">
        <v>110.64143</v>
      </c>
      <c r="AF17" s="4">
        <f>((AE17-AE3)/AE3)*100</f>
        <v>2.0159261784106708E-2</v>
      </c>
      <c r="AG17" s="4">
        <v>6.0499999999999998E-3</v>
      </c>
      <c r="AH17" s="4">
        <f t="shared" si="8"/>
        <v>5.468114430552823E-3</v>
      </c>
      <c r="AI17" s="9">
        <v>758.33399999999995</v>
      </c>
      <c r="AJ17" s="4">
        <f>((AI17-AI3)/AI3)*100</f>
        <v>0.19144255732376192</v>
      </c>
      <c r="AK17" s="9">
        <v>0.104</v>
      </c>
      <c r="AL17" s="4">
        <f t="shared" si="9"/>
        <v>1.37142736577814E-2</v>
      </c>
    </row>
    <row r="18" spans="1:38" x14ac:dyDescent="0.3">
      <c r="A18">
        <v>16</v>
      </c>
      <c r="B18">
        <v>10</v>
      </c>
      <c r="C18" s="2">
        <v>19.88</v>
      </c>
      <c r="D18" s="2">
        <f t="shared" si="0"/>
        <v>21.575862817451704</v>
      </c>
      <c r="E18" s="2">
        <f t="shared" si="1"/>
        <v>11.665183417601439</v>
      </c>
      <c r="F18" s="6">
        <v>4.9871460000000001</v>
      </c>
      <c r="G18" s="6">
        <f>((F18-F3)/F3)*100</f>
        <v>9.7646038029562648E-2</v>
      </c>
      <c r="H18" s="6">
        <v>5.5000000000000002E-5</v>
      </c>
      <c r="I18" s="6">
        <f t="shared" si="2"/>
        <v>1.1028351686515694E-3</v>
      </c>
      <c r="J18" s="6">
        <v>17.044729</v>
      </c>
      <c r="K18" s="6">
        <f>((J18-J3)/J3)*100</f>
        <v>0.17100746954374588</v>
      </c>
      <c r="L18" s="6">
        <v>7.3399999999999995E-4</v>
      </c>
      <c r="M18" s="6">
        <f t="shared" si="3"/>
        <v>4.3063166331362614E-3</v>
      </c>
      <c r="N18" s="10">
        <v>367.13400000000001</v>
      </c>
      <c r="O18" s="6">
        <f>((N18-N3)/N3)*100</f>
        <v>0.36660078240972577</v>
      </c>
      <c r="P18" s="10">
        <v>2.9000000000000001E-2</v>
      </c>
      <c r="Q18" s="6">
        <f t="shared" si="4"/>
        <v>7.8990232449187483E-3</v>
      </c>
      <c r="R18" s="9"/>
      <c r="S18" s="4">
        <v>8.8221369999999997</v>
      </c>
      <c r="T18" s="4">
        <f>((S18-S3)/S3)*100</f>
        <v>0.11032163147105542</v>
      </c>
      <c r="U18" s="4">
        <v>8.1899999999999996E-4</v>
      </c>
      <c r="V18" s="4">
        <f t="shared" si="5"/>
        <v>9.2834649926656077E-3</v>
      </c>
      <c r="W18" s="4">
        <v>8.3192079999999997</v>
      </c>
      <c r="X18" s="4">
        <f>((W18-W3)/W3)*100</f>
        <v>5.8164344823627978E-2</v>
      </c>
      <c r="Y18" s="4">
        <v>8.6899999999999998E-4</v>
      </c>
      <c r="Z18" s="4">
        <f t="shared" si="6"/>
        <v>1.0445705889310618E-2</v>
      </c>
      <c r="AA18" s="4">
        <v>11.046308</v>
      </c>
      <c r="AB18" s="4">
        <f>((AA18-AA3)/AA3)*100</f>
        <v>8.3101268300032852E-2</v>
      </c>
      <c r="AC18" s="4">
        <v>9.7799999999999992E-4</v>
      </c>
      <c r="AD18" s="4">
        <f t="shared" si="7"/>
        <v>8.8536368893570583E-3</v>
      </c>
      <c r="AE18" s="4">
        <v>110.65248</v>
      </c>
      <c r="AF18" s="4">
        <f>((AE18-AE3)/AE3)*100</f>
        <v>3.0148492399098292E-2</v>
      </c>
      <c r="AG18" s="4">
        <v>7.5100000000000002E-3</v>
      </c>
      <c r="AH18" s="4">
        <f t="shared" si="8"/>
        <v>6.787014624525362E-3</v>
      </c>
      <c r="AI18" s="9">
        <v>758.62400000000002</v>
      </c>
      <c r="AJ18" s="4">
        <f>((AI18-AI3)/AI3)*100</f>
        <v>0.22975749288201416</v>
      </c>
      <c r="AK18" s="9">
        <v>0.11600000000000001</v>
      </c>
      <c r="AL18" s="4">
        <f t="shared" si="9"/>
        <v>1.5290842367233307E-2</v>
      </c>
    </row>
    <row r="19" spans="1:38" x14ac:dyDescent="0.3">
      <c r="A19">
        <v>17</v>
      </c>
      <c r="B19">
        <v>11</v>
      </c>
      <c r="C19" s="2">
        <v>12.7</v>
      </c>
      <c r="D19" s="2">
        <f t="shared" si="0"/>
        <v>13.783373127848925</v>
      </c>
      <c r="E19" s="2">
        <f t="shared" si="1"/>
        <v>7.1268237934904599</v>
      </c>
      <c r="F19" s="6">
        <v>4.9870299999999999</v>
      </c>
      <c r="G19" s="6">
        <f>((F19-F3)/F3)*100</f>
        <v>9.5317787174176799E-2</v>
      </c>
      <c r="H19" s="6">
        <v>5.5000000000000002E-5</v>
      </c>
      <c r="I19" s="6">
        <f t="shared" si="2"/>
        <v>1.1028608209695953E-3</v>
      </c>
      <c r="J19" s="6">
        <v>17.044965999999999</v>
      </c>
      <c r="K19" s="6">
        <f>((J19-J3)/J3)*100</f>
        <v>0.17240030651816363</v>
      </c>
      <c r="L19" s="6">
        <v>7.3399999999999995E-4</v>
      </c>
      <c r="M19" s="6">
        <f t="shared" si="3"/>
        <v>4.306256756393647E-3</v>
      </c>
      <c r="N19" s="10">
        <v>367.12200000000001</v>
      </c>
      <c r="O19" s="6">
        <f>((N19-N3)/N3)*100</f>
        <v>0.36332023849554468</v>
      </c>
      <c r="P19" s="10">
        <v>2.9000000000000001E-2</v>
      </c>
      <c r="Q19" s="6">
        <f t="shared" si="4"/>
        <v>7.8992814377781776E-3</v>
      </c>
      <c r="R19" s="9"/>
      <c r="S19" s="4">
        <v>8.8229880000000005</v>
      </c>
      <c r="T19" s="4">
        <f>((S19-S3)/S3)*100</f>
        <v>0.11997846220361652</v>
      </c>
      <c r="U19" s="4">
        <v>1.129E-3</v>
      </c>
      <c r="V19" s="4">
        <f t="shared" si="5"/>
        <v>1.2796118503164687E-2</v>
      </c>
      <c r="W19" s="4">
        <v>8.3188820000000003</v>
      </c>
      <c r="X19" s="4">
        <f>((W19-W3)/W3)*100</f>
        <v>5.4243423315673056E-2</v>
      </c>
      <c r="Y19" s="4">
        <v>1.2130000000000001E-3</v>
      </c>
      <c r="Z19" s="4">
        <f t="shared" si="6"/>
        <v>1.4581286283421258E-2</v>
      </c>
      <c r="AA19" s="4">
        <v>11.047399</v>
      </c>
      <c r="AB19" s="4">
        <f>((AA19-AA3)/AA3)*100</f>
        <v>9.2986078997306307E-2</v>
      </c>
      <c r="AC19" s="4">
        <v>1.2830000000000001E-3</v>
      </c>
      <c r="AD19" s="4">
        <f t="shared" si="7"/>
        <v>1.161359338972006E-2</v>
      </c>
      <c r="AE19" s="4">
        <v>110.65138</v>
      </c>
      <c r="AF19" s="4">
        <f>((AE19-AE3)/AE3)*100</f>
        <v>2.9154089351457361E-2</v>
      </c>
      <c r="AG19" s="4">
        <v>1.0670000000000001E-2</v>
      </c>
      <c r="AH19" s="4">
        <f t="shared" si="8"/>
        <v>9.642898262995003E-3</v>
      </c>
      <c r="AI19" s="9">
        <v>758.74800000000005</v>
      </c>
      <c r="AJ19" s="4">
        <f>((AI19-AI3)/AI3)*100</f>
        <v>0.24614043084485179</v>
      </c>
      <c r="AK19" s="9">
        <v>0.14299999999999999</v>
      </c>
      <c r="AL19" s="4">
        <f t="shared" si="9"/>
        <v>1.8846837158055109E-2</v>
      </c>
    </row>
    <row r="20" spans="1:38" x14ac:dyDescent="0.3">
      <c r="A20">
        <v>18</v>
      </c>
      <c r="B20">
        <v>12</v>
      </c>
      <c r="C20" s="2">
        <v>9.5500000000000007</v>
      </c>
      <c r="D20" s="2">
        <f t="shared" si="0"/>
        <v>10.364662470154114</v>
      </c>
      <c r="E20" s="2">
        <f t="shared" si="1"/>
        <v>5.2584486200013769</v>
      </c>
      <c r="F20" s="6">
        <v>4.9871129999999999</v>
      </c>
      <c r="G20" s="6">
        <f>((F20-F3)/F3)*100</f>
        <v>9.6983690803459352E-2</v>
      </c>
      <c r="H20" s="6">
        <v>5.8E-5</v>
      </c>
      <c r="I20" s="6">
        <f t="shared" si="2"/>
        <v>1.1629975097817115E-3</v>
      </c>
      <c r="J20" s="6">
        <v>17.045636999999999</v>
      </c>
      <c r="K20" s="6">
        <f>((J20-J3)/J3)*100</f>
        <v>0.17634373947107929</v>
      </c>
      <c r="L20" s="6">
        <v>7.7099999999999998E-4</v>
      </c>
      <c r="M20" s="6">
        <f t="shared" si="3"/>
        <v>4.5231515841854426E-3</v>
      </c>
      <c r="N20" s="10">
        <v>367.149</v>
      </c>
      <c r="O20" s="6">
        <f>((N20-N3)/N3)*100</f>
        <v>0.37070146230244827</v>
      </c>
      <c r="P20" s="10">
        <v>0.03</v>
      </c>
      <c r="Q20" s="6">
        <f t="shared" si="4"/>
        <v>8.1710695112883324E-3</v>
      </c>
      <c r="R20" s="9"/>
      <c r="S20" s="4">
        <v>8.8214670000000002</v>
      </c>
      <c r="T20" s="4">
        <f>((S20-S3)/S3)*100</f>
        <v>0.10271872125859376</v>
      </c>
      <c r="U20" s="4">
        <v>1.5950000000000001E-3</v>
      </c>
      <c r="V20" s="4">
        <f t="shared" si="5"/>
        <v>1.8080892894571845E-2</v>
      </c>
      <c r="W20" s="4">
        <v>8.3202560000000005</v>
      </c>
      <c r="X20" s="4">
        <f>((W20-W3)/W3)*100</f>
        <v>7.0769025008743894E-2</v>
      </c>
      <c r="Y20" s="4">
        <v>1.7110000000000001E-3</v>
      </c>
      <c r="Z20" s="4">
        <f t="shared" si="6"/>
        <v>2.0564271099350787E-2</v>
      </c>
      <c r="AA20" s="4">
        <v>11.048373</v>
      </c>
      <c r="AB20" s="4">
        <f>((AA20-AA3)/AA3)*100</f>
        <v>0.10181083208542049</v>
      </c>
      <c r="AC20" s="4">
        <v>1.7979999999999999E-3</v>
      </c>
      <c r="AD20" s="4">
        <f t="shared" si="7"/>
        <v>1.6273889377196083E-2</v>
      </c>
      <c r="AE20" s="4">
        <v>110.65615</v>
      </c>
      <c r="AF20" s="4">
        <f>((AE20-AE3)/AE3)*100</f>
        <v>3.3466182567154772E-2</v>
      </c>
      <c r="AG20" s="4">
        <v>1.515E-2</v>
      </c>
      <c r="AH20" s="4">
        <f t="shared" si="8"/>
        <v>1.3691060099235333E-2</v>
      </c>
      <c r="AI20" s="9">
        <v>758.78599999999994</v>
      </c>
      <c r="AJ20" s="4">
        <f>((AI20-AI3)/AI3)*100</f>
        <v>0.25116100860764234</v>
      </c>
      <c r="AK20" s="9">
        <v>0.19</v>
      </c>
      <c r="AL20" s="4">
        <f t="shared" si="9"/>
        <v>2.5039998102231724E-2</v>
      </c>
    </row>
    <row r="21" spans="1:38" x14ac:dyDescent="0.3">
      <c r="A21">
        <v>19</v>
      </c>
      <c r="B21">
        <v>13</v>
      </c>
      <c r="C21" s="2">
        <v>6.01</v>
      </c>
      <c r="D21" s="2">
        <f t="shared" si="0"/>
        <v>6.5226828738875628</v>
      </c>
      <c r="E21" s="2">
        <f t="shared" si="1"/>
        <v>3.240809393494116</v>
      </c>
      <c r="F21" s="6">
        <v>4.9871829999999999</v>
      </c>
      <c r="G21" s="6">
        <f>((F21-F3)/F3)*100</f>
        <v>9.8388669767913883E-2</v>
      </c>
      <c r="H21" s="6">
        <v>5.3999999999999998E-5</v>
      </c>
      <c r="I21" s="6">
        <f t="shared" si="2"/>
        <v>1.0827755869395608E-3</v>
      </c>
      <c r="J21" s="6">
        <v>17.046859999999999</v>
      </c>
      <c r="K21" s="6">
        <f>((J21-J3)/J3)*100</f>
        <v>0.18353124841505866</v>
      </c>
      <c r="L21" s="6">
        <v>7.1699999999999997E-4</v>
      </c>
      <c r="M21" s="6">
        <f t="shared" si="3"/>
        <v>4.2060531968937387E-3</v>
      </c>
      <c r="N21" s="10">
        <v>367.18599999999998</v>
      </c>
      <c r="O21" s="6">
        <f>((N21-N3)/N3)*100</f>
        <v>0.38081647270450014</v>
      </c>
      <c r="P21" s="10">
        <v>2.8000000000000001E-2</v>
      </c>
      <c r="Q21" s="6">
        <f t="shared" si="4"/>
        <v>7.6255630661299732E-3</v>
      </c>
      <c r="R21" s="9"/>
      <c r="S21" s="4">
        <v>8.8227740000000008</v>
      </c>
      <c r="T21" s="4">
        <f>((S21-S3)/S3)*100</f>
        <v>0.11755006998650332</v>
      </c>
      <c r="U21" s="4">
        <v>1.9220000000000001E-3</v>
      </c>
      <c r="V21" s="4">
        <f t="shared" si="5"/>
        <v>2.1784531713041726E-2</v>
      </c>
      <c r="W21" s="4">
        <v>8.3202510000000007</v>
      </c>
      <c r="X21" s="4">
        <f>((W21-W3)/W3)*100</f>
        <v>7.0708888175801954E-2</v>
      </c>
      <c r="Y21" s="4">
        <v>2.1519999999999998E-3</v>
      </c>
      <c r="Z21" s="4">
        <f t="shared" si="6"/>
        <v>2.5864604325037784E-2</v>
      </c>
      <c r="AA21" s="4">
        <v>11.050473999999999</v>
      </c>
      <c r="AB21" s="4">
        <f>((AA21-AA3)/AA3)*100</f>
        <v>0.12084656744285097</v>
      </c>
      <c r="AC21" s="4">
        <v>2.0830000000000002E-3</v>
      </c>
      <c r="AD21" s="4">
        <f t="shared" si="7"/>
        <v>1.8849870150366405E-2</v>
      </c>
      <c r="AE21" s="4">
        <v>110.65118</v>
      </c>
      <c r="AF21" s="4">
        <f>((AE21-AE3)/AE3)*100</f>
        <v>2.897328879733382E-2</v>
      </c>
      <c r="AG21" s="4">
        <v>1.8800000000000001E-2</v>
      </c>
      <c r="AH21" s="4">
        <f t="shared" si="8"/>
        <v>1.6990329429835273E-2</v>
      </c>
      <c r="AI21" s="9">
        <v>759.06700000000001</v>
      </c>
      <c r="AJ21" s="4">
        <f>((AI21-AI3)/AI3)*100</f>
        <v>0.28828685995891268</v>
      </c>
      <c r="AK21" s="9">
        <v>0.22800000000000001</v>
      </c>
      <c r="AL21" s="4">
        <f t="shared" si="9"/>
        <v>3.0036874215319597E-2</v>
      </c>
    </row>
    <row r="22" spans="1:38" x14ac:dyDescent="0.3">
      <c r="A22">
        <v>20</v>
      </c>
      <c r="B22">
        <v>14</v>
      </c>
      <c r="C22" s="2">
        <v>3.11</v>
      </c>
      <c r="D22" s="2">
        <f t="shared" si="0"/>
        <v>3.3752984588669412</v>
      </c>
      <c r="E22" s="2">
        <f t="shared" si="1"/>
        <v>1.6490873017626497</v>
      </c>
      <c r="F22" s="6">
        <v>4.9871800000000004</v>
      </c>
      <c r="G22" s="6">
        <f>((F22-F3)/F3)*100</f>
        <v>9.8328456383732388E-2</v>
      </c>
      <c r="H22" s="6">
        <v>5.3000000000000001E-5</v>
      </c>
      <c r="I22" s="6">
        <f t="shared" si="2"/>
        <v>1.0627248264550306E-3</v>
      </c>
      <c r="J22" s="6">
        <v>17.046923</v>
      </c>
      <c r="K22" s="6">
        <f>((J22-J3)/J3)*100</f>
        <v>0.18390149621839202</v>
      </c>
      <c r="L22" s="6">
        <v>7.0899999999999999E-4</v>
      </c>
      <c r="M22" s="6">
        <f t="shared" si="3"/>
        <v>4.1591083622539975E-3</v>
      </c>
      <c r="N22" s="10">
        <v>367.18599999999998</v>
      </c>
      <c r="O22" s="6">
        <f>((N22-N3)/N3)*100</f>
        <v>0.38081647270450014</v>
      </c>
      <c r="P22" s="10">
        <v>2.8000000000000001E-2</v>
      </c>
      <c r="Q22" s="6">
        <f t="shared" si="4"/>
        <v>7.6255630661299732E-3</v>
      </c>
      <c r="R22" s="9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9"/>
      <c r="AJ22" s="4"/>
      <c r="AK22" s="9"/>
      <c r="AL22" s="4"/>
    </row>
    <row r="23" spans="1:38" x14ac:dyDescent="0.3">
      <c r="A23">
        <v>21</v>
      </c>
      <c r="B23">
        <v>15</v>
      </c>
      <c r="C23" s="2">
        <v>1.52</v>
      </c>
      <c r="D23" s="2">
        <f t="shared" si="0"/>
        <v>1.6496635554590842</v>
      </c>
      <c r="E23" s="2">
        <f t="shared" si="1"/>
        <v>0.79868986837380795</v>
      </c>
      <c r="F23" s="6">
        <v>4.9870669999999997</v>
      </c>
      <c r="G23" s="6">
        <f>((F23-F3)/F3)*100</f>
        <v>9.606041891252802E-2</v>
      </c>
      <c r="H23" s="6">
        <v>5.1999999999999997E-5</v>
      </c>
      <c r="I23" s="6">
        <f t="shared" si="2"/>
        <v>1.0426970401640884E-3</v>
      </c>
      <c r="J23" s="6">
        <v>17.047031</v>
      </c>
      <c r="K23" s="6">
        <f>((J23-J3)/J3)*100</f>
        <v>0.18453620673838911</v>
      </c>
      <c r="L23" s="6">
        <v>6.9800000000000005E-4</v>
      </c>
      <c r="M23" s="6">
        <f t="shared" si="3"/>
        <v>4.0945546470819464E-3</v>
      </c>
      <c r="N23" s="10">
        <v>367.17200000000003</v>
      </c>
      <c r="O23" s="6">
        <f>((N23-N3)/N3)*100</f>
        <v>0.37698917147130184</v>
      </c>
      <c r="P23" s="10">
        <v>2.7E-2</v>
      </c>
      <c r="Q23" s="6">
        <f t="shared" si="4"/>
        <v>7.3535019010164161E-3</v>
      </c>
      <c r="R23" s="9" t="s">
        <v>39</v>
      </c>
      <c r="S23" s="18">
        <f>((S21-S3)/S3)*100</f>
        <v>0.11755006998650332</v>
      </c>
      <c r="T23" s="18"/>
      <c r="U23" s="4"/>
      <c r="V23" s="4"/>
      <c r="W23" s="18">
        <f>((W21-W3)/W3)*100</f>
        <v>7.0708888175801954E-2</v>
      </c>
      <c r="X23" s="18"/>
      <c r="Y23" s="4"/>
      <c r="Z23" s="4"/>
      <c r="AA23" s="18">
        <f>((AA21-AA3)/AA3)*100</f>
        <v>0.12084656744285097</v>
      </c>
      <c r="AB23" s="18"/>
      <c r="AC23" s="4"/>
      <c r="AD23" s="4"/>
      <c r="AE23" s="18">
        <f>((AE21-AE3)/AE3)*100</f>
        <v>2.897328879733382E-2</v>
      </c>
      <c r="AF23" s="18"/>
      <c r="AG23" s="4"/>
      <c r="AH23" s="4"/>
      <c r="AI23" s="18">
        <f>((AI21-AI3)/AI3)*100</f>
        <v>0.28828685995891268</v>
      </c>
      <c r="AJ23" s="4"/>
      <c r="AK23" s="9"/>
      <c r="AL23" s="4"/>
    </row>
    <row r="24" spans="1:38" x14ac:dyDescent="0.3">
      <c r="A24">
        <v>22</v>
      </c>
      <c r="B24">
        <v>16</v>
      </c>
      <c r="C24" s="2">
        <v>0.54</v>
      </c>
      <c r="D24" s="2">
        <f t="shared" si="0"/>
        <v>0.58606468417625357</v>
      </c>
      <c r="E24" s="2">
        <f t="shared" si="1"/>
        <v>0.28217097470912006</v>
      </c>
      <c r="F24" s="6">
        <v>4.9871639999999999</v>
      </c>
      <c r="G24" s="6">
        <f>((F24-F3)/F3)*100</f>
        <v>9.8007318334705051E-2</v>
      </c>
      <c r="H24" s="6">
        <v>4.8000000000000001E-5</v>
      </c>
      <c r="I24" s="6">
        <f t="shared" si="2"/>
        <v>9.6247085517941664E-4</v>
      </c>
      <c r="J24" s="6">
        <v>17.047543000000001</v>
      </c>
      <c r="K24" s="6">
        <f>((J24-J3)/J3)*100</f>
        <v>0.18754520475909439</v>
      </c>
      <c r="L24" s="6">
        <v>6.4599999999999998E-4</v>
      </c>
      <c r="M24" s="6">
        <f t="shared" si="3"/>
        <v>3.7894023789821207E-3</v>
      </c>
      <c r="N24" s="10">
        <v>367.197</v>
      </c>
      <c r="O24" s="6">
        <f>((N24-N3)/N3)*100</f>
        <v>0.38382363795917263</v>
      </c>
      <c r="P24" s="10">
        <v>2.5000000000000001E-2</v>
      </c>
      <c r="Q24" s="6">
        <f t="shared" si="4"/>
        <v>6.8083344907501966E-3</v>
      </c>
      <c r="R24" s="9" t="s">
        <v>41</v>
      </c>
      <c r="S24" s="18">
        <v>8.4108012394865886E-2</v>
      </c>
      <c r="T24" s="18"/>
      <c r="U24" s="18"/>
      <c r="V24" s="18"/>
      <c r="W24" s="18">
        <v>3.052613398562978E-2</v>
      </c>
      <c r="X24" s="18"/>
      <c r="Y24" s="18" t="s">
        <v>6</v>
      </c>
      <c r="Z24" s="18"/>
      <c r="AA24" s="18">
        <v>6.0977027353490344E-2</v>
      </c>
      <c r="AB24" s="18"/>
      <c r="AC24" s="18" t="s">
        <v>6</v>
      </c>
      <c r="AD24" s="18"/>
      <c r="AE24" s="18">
        <v>1.4137885611836593E-2</v>
      </c>
      <c r="AF24" s="18"/>
      <c r="AG24" s="18" t="s">
        <v>6</v>
      </c>
      <c r="AH24" s="18"/>
      <c r="AI24" s="18">
        <v>0.16640688784977298</v>
      </c>
      <c r="AJ24" s="4"/>
      <c r="AK24" s="9"/>
      <c r="AL24" s="4"/>
    </row>
    <row r="25" spans="1:38" x14ac:dyDescent="0.3">
      <c r="F25" s="6"/>
      <c r="G25" s="6"/>
      <c r="H25" s="6"/>
      <c r="I25" s="6"/>
      <c r="J25" s="6"/>
      <c r="K25" s="6"/>
      <c r="L25" s="6"/>
      <c r="M25" s="6"/>
      <c r="N25" s="10"/>
      <c r="O25" s="6"/>
      <c r="P25" s="10"/>
      <c r="Q25" s="10"/>
      <c r="R25" s="9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9"/>
      <c r="AJ25" s="4"/>
      <c r="AK25" s="9"/>
      <c r="AL25" s="4"/>
    </row>
    <row r="26" spans="1:38" x14ac:dyDescent="0.3">
      <c r="F26" s="6"/>
      <c r="G26" s="6"/>
      <c r="H26" s="6"/>
      <c r="I26" s="6"/>
      <c r="J26" s="6"/>
      <c r="K26" s="6"/>
      <c r="L26" s="6"/>
      <c r="M26" s="6"/>
      <c r="N26" s="10"/>
      <c r="O26" s="6"/>
      <c r="P26" s="10"/>
      <c r="Q26" s="10"/>
      <c r="R26" s="9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9"/>
      <c r="AJ26" s="4"/>
      <c r="AK26" s="9"/>
      <c r="AL26" s="4"/>
    </row>
    <row r="27" spans="1:38" x14ac:dyDescent="0.3">
      <c r="F27" s="6"/>
      <c r="G27" s="6"/>
      <c r="H27" s="6"/>
      <c r="I27" s="6"/>
      <c r="J27" s="6"/>
      <c r="K27" s="6"/>
      <c r="L27" s="6"/>
      <c r="M27" s="6"/>
      <c r="N27" s="10"/>
      <c r="O27" s="6"/>
      <c r="P27" s="10"/>
      <c r="Q27" s="10"/>
      <c r="R27" s="9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9"/>
      <c r="AJ27" s="4"/>
      <c r="AK27" s="9"/>
      <c r="AL27" s="4"/>
    </row>
    <row r="28" spans="1:38" x14ac:dyDescent="0.3">
      <c r="F28" s="6"/>
      <c r="G28" s="6"/>
      <c r="H28" s="6"/>
      <c r="I28" s="6"/>
      <c r="J28" s="6"/>
      <c r="K28" s="6"/>
      <c r="L28" s="6"/>
      <c r="M28" s="6"/>
      <c r="N28" s="10"/>
      <c r="O28" s="6"/>
      <c r="P28" s="10"/>
      <c r="Q28" s="10"/>
      <c r="R28" s="9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9"/>
      <c r="AJ28" s="4"/>
      <c r="AK28" s="9"/>
      <c r="AL28" s="4"/>
    </row>
    <row r="29" spans="1:38" x14ac:dyDescent="0.3">
      <c r="F29" s="6"/>
      <c r="G29" s="6"/>
      <c r="H29" s="6"/>
      <c r="I29" s="6"/>
      <c r="J29" s="6"/>
      <c r="K29" s="6"/>
      <c r="L29" s="6"/>
      <c r="M29" s="6"/>
      <c r="N29" s="10"/>
      <c r="O29" s="6"/>
      <c r="P29" s="10"/>
      <c r="Q29" s="10"/>
      <c r="R29" s="9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9"/>
      <c r="AJ29" s="4"/>
      <c r="AK29" s="9"/>
      <c r="AL29" s="4"/>
    </row>
    <row r="30" spans="1:38" x14ac:dyDescent="0.3">
      <c r="F30" s="6"/>
      <c r="G30" s="6"/>
      <c r="H30" s="6"/>
      <c r="I30" s="6"/>
      <c r="J30" s="6"/>
      <c r="K30" s="6"/>
      <c r="L30" s="6"/>
      <c r="M30" s="6"/>
      <c r="N30" s="10"/>
      <c r="O30" s="6"/>
      <c r="P30" s="10"/>
      <c r="Q30" s="10"/>
      <c r="R30" s="9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9"/>
      <c r="AJ30" s="4"/>
      <c r="AK30" s="9"/>
      <c r="AL30" s="4"/>
    </row>
    <row r="31" spans="1:38" x14ac:dyDescent="0.3">
      <c r="F31" s="6"/>
      <c r="G31" s="6"/>
      <c r="H31" s="6"/>
      <c r="I31" s="6"/>
      <c r="J31" s="6"/>
      <c r="K31" s="6"/>
      <c r="L31" s="6"/>
      <c r="M31" s="6"/>
      <c r="N31" s="10"/>
      <c r="O31" s="6"/>
      <c r="P31" s="10"/>
      <c r="Q31" s="10"/>
      <c r="R31" s="9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9"/>
      <c r="AJ31" s="4"/>
      <c r="AK31" s="9"/>
      <c r="AL31" s="4"/>
    </row>
    <row r="32" spans="1:38" x14ac:dyDescent="0.3">
      <c r="F32" s="6"/>
      <c r="G32" s="6"/>
      <c r="H32" s="6"/>
      <c r="I32" s="6"/>
      <c r="J32" s="6"/>
      <c r="K32" s="6"/>
      <c r="L32" s="6"/>
      <c r="M32" s="6"/>
      <c r="N32" s="10"/>
      <c r="O32" s="6"/>
      <c r="P32" s="10"/>
      <c r="Q32" s="10"/>
      <c r="R32" s="9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9"/>
      <c r="AJ32" s="4"/>
      <c r="AK32" s="9"/>
      <c r="AL32" s="4"/>
    </row>
    <row r="33" spans="6:38" x14ac:dyDescent="0.3">
      <c r="F33" s="6"/>
      <c r="G33" s="6"/>
      <c r="H33" s="6"/>
      <c r="I33" s="6"/>
      <c r="J33" s="6"/>
      <c r="K33" s="6"/>
      <c r="L33" s="6"/>
      <c r="M33" s="6"/>
      <c r="N33" s="10"/>
      <c r="O33" s="6"/>
      <c r="P33" s="10"/>
      <c r="Q33" s="10"/>
      <c r="R33" s="9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9"/>
      <c r="AJ33" s="4"/>
      <c r="AK33" s="9"/>
      <c r="AL33" s="4"/>
    </row>
    <row r="34" spans="6:38" x14ac:dyDescent="0.3">
      <c r="F34" s="6"/>
      <c r="G34" s="6"/>
      <c r="H34" s="6"/>
      <c r="I34" s="6"/>
      <c r="J34" s="6"/>
      <c r="K34" s="6"/>
      <c r="L34" s="6"/>
      <c r="M34" s="6"/>
      <c r="N34" s="10"/>
      <c r="O34" s="6"/>
      <c r="P34" s="10"/>
      <c r="Q34" s="10"/>
      <c r="R34" s="9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9"/>
      <c r="AJ34" s="4"/>
      <c r="AK34" s="9"/>
      <c r="AL34" s="4"/>
    </row>
    <row r="35" spans="6:38" x14ac:dyDescent="0.3">
      <c r="F35" s="6"/>
      <c r="G35" s="6"/>
      <c r="H35" s="6"/>
      <c r="I35" s="6"/>
      <c r="J35" s="6"/>
      <c r="K35" s="6"/>
      <c r="L35" s="6"/>
      <c r="M35" s="6"/>
      <c r="N35" s="10"/>
      <c r="O35" s="6"/>
      <c r="P35" s="18"/>
      <c r="Q35" s="18"/>
      <c r="R35" s="18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9"/>
      <c r="AJ35" s="4"/>
      <c r="AK35" s="9"/>
      <c r="AL35" s="4"/>
    </row>
    <row r="36" spans="6:38" x14ac:dyDescent="0.3">
      <c r="F36" s="6"/>
      <c r="G36" s="6"/>
      <c r="H36" s="6"/>
      <c r="I36" s="6"/>
      <c r="J36" s="6"/>
      <c r="K36" s="6"/>
      <c r="L36" s="6"/>
      <c r="M36" s="6"/>
      <c r="N36" s="10"/>
      <c r="O36" s="6"/>
      <c r="P36" s="10"/>
      <c r="Q36" s="10"/>
      <c r="R36" s="9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9"/>
      <c r="AJ36" s="4"/>
      <c r="AK36" s="9"/>
      <c r="AL36" s="4"/>
    </row>
  </sheetData>
  <mergeCells count="2">
    <mergeCell ref="F1:P1"/>
    <mergeCell ref="S1:AK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8"/>
  <sheetViews>
    <sheetView workbookViewId="0">
      <selection activeCell="C6" sqref="C6"/>
    </sheetView>
  </sheetViews>
  <sheetFormatPr defaultRowHeight="14.4" x14ac:dyDescent="0.3"/>
  <sheetData>
    <row r="1" spans="1:4" x14ac:dyDescent="0.3">
      <c r="B1" t="s">
        <v>1</v>
      </c>
      <c r="C1" t="s">
        <v>29</v>
      </c>
      <c r="D1" t="s">
        <v>30</v>
      </c>
    </row>
    <row r="2" spans="1:4" x14ac:dyDescent="0.3">
      <c r="A2" t="s">
        <v>31</v>
      </c>
      <c r="B2">
        <v>23</v>
      </c>
      <c r="C2">
        <v>367.601</v>
      </c>
      <c r="D2" s="11">
        <v>2.9000000000000001E-2</v>
      </c>
    </row>
    <row r="3" spans="1:4" x14ac:dyDescent="0.3">
      <c r="C3" t="s">
        <v>6</v>
      </c>
      <c r="D3" s="11"/>
    </row>
    <row r="4" spans="1:4" x14ac:dyDescent="0.3">
      <c r="C4" s="11"/>
    </row>
    <row r="5" spans="1:4" x14ac:dyDescent="0.3">
      <c r="C5" s="11"/>
    </row>
    <row r="6" spans="1:4" x14ac:dyDescent="0.3">
      <c r="C6" s="11"/>
    </row>
    <row r="7" spans="1:4" x14ac:dyDescent="0.3">
      <c r="C7" s="11"/>
    </row>
    <row r="8" spans="1:4" x14ac:dyDescent="0.3">
      <c r="C8" s="1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R1660"/>
  <sheetViews>
    <sheetView tabSelected="1" topLeftCell="C49" zoomScale="70" zoomScaleNormal="70" workbookViewId="0">
      <selection activeCell="D138" sqref="D138"/>
    </sheetView>
  </sheetViews>
  <sheetFormatPr defaultRowHeight="14.4" x14ac:dyDescent="0.3"/>
  <cols>
    <col min="1" max="1" width="14.109375" style="197" customWidth="1"/>
    <col min="2" max="2" width="22.33203125" style="197" customWidth="1"/>
    <col min="3" max="3" width="16.109375" style="197" customWidth="1"/>
    <col min="4" max="4" width="23.6640625" style="197" customWidth="1"/>
    <col min="5" max="6" width="8.88671875" style="197"/>
    <col min="7" max="7" width="11" style="197" customWidth="1"/>
    <col min="8" max="36" width="8.88671875" style="197"/>
    <col min="37" max="37" width="8.88671875" style="257"/>
    <col min="38" max="16384" width="8.88671875" style="197"/>
  </cols>
  <sheetData>
    <row r="1" spans="1:44" s="262" customFormat="1" ht="96.6" x14ac:dyDescent="0.3">
      <c r="A1" s="268" t="s">
        <v>283</v>
      </c>
      <c r="B1" s="268" t="s">
        <v>284</v>
      </c>
      <c r="C1" s="268" t="s">
        <v>285</v>
      </c>
      <c r="D1" s="268" t="s">
        <v>286</v>
      </c>
      <c r="E1" s="268" t="s">
        <v>287</v>
      </c>
      <c r="F1" s="268" t="s">
        <v>8</v>
      </c>
      <c r="G1" s="268" t="s">
        <v>288</v>
      </c>
      <c r="H1" s="268" t="s">
        <v>289</v>
      </c>
      <c r="I1" s="268" t="s">
        <v>290</v>
      </c>
      <c r="J1" s="268" t="s">
        <v>291</v>
      </c>
      <c r="K1" s="268" t="s">
        <v>292</v>
      </c>
      <c r="L1" s="269" t="s">
        <v>293</v>
      </c>
      <c r="M1" s="269" t="s">
        <v>238</v>
      </c>
      <c r="N1" s="269" t="s">
        <v>239</v>
      </c>
      <c r="O1" s="269" t="s">
        <v>240</v>
      </c>
      <c r="P1" s="269" t="s">
        <v>241</v>
      </c>
      <c r="Q1" s="269" t="s">
        <v>242</v>
      </c>
      <c r="R1" s="269" t="s">
        <v>254</v>
      </c>
      <c r="S1" s="269" t="s">
        <v>255</v>
      </c>
      <c r="T1" s="269" t="s">
        <v>256</v>
      </c>
      <c r="U1" s="269" t="s">
        <v>257</v>
      </c>
      <c r="V1" s="269" t="s">
        <v>294</v>
      </c>
      <c r="W1" s="269" t="s">
        <v>295</v>
      </c>
      <c r="X1" s="282" t="s">
        <v>267</v>
      </c>
      <c r="Y1" s="283" t="s">
        <v>243</v>
      </c>
      <c r="Z1" s="284" t="s">
        <v>258</v>
      </c>
      <c r="AA1" s="284" t="s">
        <v>259</v>
      </c>
      <c r="AB1" s="270" t="s">
        <v>431</v>
      </c>
      <c r="AC1" s="270" t="s">
        <v>432</v>
      </c>
      <c r="AD1" s="270" t="s">
        <v>245</v>
      </c>
      <c r="AE1" s="270" t="s">
        <v>246</v>
      </c>
      <c r="AF1" s="270" t="s">
        <v>268</v>
      </c>
      <c r="AG1" s="270" t="s">
        <v>248</v>
      </c>
      <c r="AH1" s="270" t="s">
        <v>249</v>
      </c>
      <c r="AI1" s="270"/>
      <c r="AJ1" s="270"/>
      <c r="AK1" s="294" t="s">
        <v>433</v>
      </c>
      <c r="AL1" s="269" t="s">
        <v>439</v>
      </c>
      <c r="AM1" s="269" t="s">
        <v>440</v>
      </c>
      <c r="AN1" s="269" t="s">
        <v>441</v>
      </c>
      <c r="AO1" s="269" t="s">
        <v>442</v>
      </c>
      <c r="AP1" s="268"/>
      <c r="AQ1" s="269" t="s">
        <v>269</v>
      </c>
      <c r="AR1" s="269" t="s">
        <v>270</v>
      </c>
    </row>
    <row r="2" spans="1:44" x14ac:dyDescent="0.3">
      <c r="A2" s="271" t="s">
        <v>296</v>
      </c>
      <c r="B2" s="271" t="s">
        <v>283</v>
      </c>
      <c r="C2" s="271" t="s">
        <v>252</v>
      </c>
      <c r="D2" s="271"/>
      <c r="E2" s="271"/>
      <c r="F2" s="271"/>
      <c r="G2" s="271"/>
      <c r="H2" s="271"/>
      <c r="I2" s="271"/>
      <c r="J2" s="271"/>
      <c r="K2" s="271"/>
      <c r="L2" s="272">
        <v>3.7709090909090914</v>
      </c>
      <c r="M2" s="272">
        <v>3.7481818181818185</v>
      </c>
      <c r="N2" s="273">
        <v>6.8466074122773557E-2</v>
      </c>
      <c r="O2" s="272">
        <v>2.1281818181818184</v>
      </c>
      <c r="P2" s="273">
        <v>9.8148142372842029E-2</v>
      </c>
      <c r="Q2" s="272">
        <v>33.116363636363637</v>
      </c>
      <c r="R2" s="272">
        <v>0.66036363636363649</v>
      </c>
      <c r="S2" s="273">
        <v>0.66036363636363649</v>
      </c>
      <c r="T2" s="273">
        <v>1.9914694105667655E-2</v>
      </c>
      <c r="U2" s="285">
        <v>6.0045061966547183E-3</v>
      </c>
      <c r="V2" s="274" t="s">
        <v>283</v>
      </c>
      <c r="W2" s="274" t="s">
        <v>283</v>
      </c>
      <c r="X2" s="286"/>
      <c r="Y2" s="287">
        <v>4.5336853444530387</v>
      </c>
      <c r="Z2" s="287">
        <v>5.4091510671038687</v>
      </c>
      <c r="AA2" s="287">
        <v>1.6309204112667324</v>
      </c>
      <c r="AB2" s="288">
        <v>6.2832510490546363E-3</v>
      </c>
      <c r="AC2" s="288">
        <v>1.3378873543758715E-2</v>
      </c>
      <c r="AD2" s="289">
        <v>6.9838624135059035E-2</v>
      </c>
      <c r="AE2" s="289">
        <v>-1.5623808931500207</v>
      </c>
      <c r="AF2" s="290">
        <v>-2.6374232396933621</v>
      </c>
      <c r="AG2" s="275">
        <v>-0.58322043637905407</v>
      </c>
      <c r="AH2" s="275">
        <v>3.0873073456616491</v>
      </c>
      <c r="AI2" s="275"/>
      <c r="AJ2" s="275"/>
      <c r="AK2" s="295">
        <v>4.1006894721049321</v>
      </c>
      <c r="AL2" s="276">
        <v>-1.7009700459086048</v>
      </c>
      <c r="AM2" s="276">
        <v>1.7328643124102996</v>
      </c>
      <c r="AN2" s="276">
        <v>-3.5847253387836986</v>
      </c>
      <c r="AO2" s="276">
        <v>3.7293873799905555</v>
      </c>
      <c r="AP2" s="271"/>
      <c r="AQ2" s="274"/>
      <c r="AR2" s="274"/>
    </row>
    <row r="3" spans="1:44" x14ac:dyDescent="0.3">
      <c r="A3" s="271" t="s">
        <v>304</v>
      </c>
      <c r="B3" s="271" t="s">
        <v>252</v>
      </c>
      <c r="C3" s="271" t="s">
        <v>382</v>
      </c>
      <c r="D3" s="271" t="s">
        <v>299</v>
      </c>
      <c r="E3" s="271">
        <v>70</v>
      </c>
      <c r="F3" s="271">
        <v>2858</v>
      </c>
      <c r="G3" s="271">
        <v>6.6669999999999998</v>
      </c>
      <c r="H3" s="271">
        <v>15.596</v>
      </c>
      <c r="I3" s="271">
        <v>22.143000000000001</v>
      </c>
      <c r="J3" s="271">
        <v>30.751000000000001</v>
      </c>
      <c r="K3" s="271">
        <v>209.833</v>
      </c>
      <c r="L3" s="274">
        <v>3.82</v>
      </c>
      <c r="M3" s="274">
        <v>3.79</v>
      </c>
      <c r="N3" s="274"/>
      <c r="O3" s="274">
        <v>2.0499999999999998</v>
      </c>
      <c r="P3" s="274"/>
      <c r="Q3" s="274">
        <v>33.04</v>
      </c>
      <c r="R3" s="274">
        <v>0.65800000000000003</v>
      </c>
      <c r="S3" s="274">
        <v>0.65800000000000003</v>
      </c>
      <c r="T3" s="274"/>
      <c r="U3" s="274"/>
      <c r="V3" s="274">
        <v>1.9E-2</v>
      </c>
      <c r="W3" s="274">
        <v>0.15</v>
      </c>
      <c r="X3" s="277">
        <v>5.0243201320934077</v>
      </c>
      <c r="Y3" s="287"/>
      <c r="Z3" s="286"/>
      <c r="AA3" s="286"/>
      <c r="AB3" s="289"/>
      <c r="AC3" s="289"/>
      <c r="AD3" s="289"/>
      <c r="AE3" s="289"/>
      <c r="AF3" s="289"/>
      <c r="AG3" s="289"/>
      <c r="AH3" s="289"/>
      <c r="AI3" s="289"/>
      <c r="AJ3" s="289"/>
      <c r="AK3" s="296"/>
      <c r="AL3" s="277"/>
      <c r="AM3" s="277"/>
      <c r="AN3" s="279"/>
      <c r="AO3" s="279"/>
      <c r="AP3" s="271"/>
      <c r="AQ3" s="278">
        <v>0.65800000000000003</v>
      </c>
      <c r="AR3" s="278">
        <v>-2.3636363636364566E-3</v>
      </c>
    </row>
    <row r="4" spans="1:44" x14ac:dyDescent="0.3">
      <c r="A4" s="271" t="s">
        <v>332</v>
      </c>
      <c r="B4" s="271" t="s">
        <v>252</v>
      </c>
      <c r="C4" s="271" t="s">
        <v>383</v>
      </c>
      <c r="D4" s="271" t="s">
        <v>299</v>
      </c>
      <c r="E4" s="271">
        <v>70</v>
      </c>
      <c r="F4" s="271">
        <v>2858</v>
      </c>
      <c r="G4" s="271">
        <v>6.6849999999999996</v>
      </c>
      <c r="H4" s="271">
        <v>15.542999999999999</v>
      </c>
      <c r="I4" s="271">
        <v>22.135000000000002</v>
      </c>
      <c r="J4" s="271">
        <v>30.765999999999998</v>
      </c>
      <c r="K4" s="271">
        <v>291.53100000000001</v>
      </c>
      <c r="L4" s="274">
        <v>3.84</v>
      </c>
      <c r="M4" s="274">
        <v>3.81</v>
      </c>
      <c r="N4" s="274"/>
      <c r="O4" s="274">
        <v>2</v>
      </c>
      <c r="P4" s="274"/>
      <c r="Q4" s="274">
        <v>32.979999999999997</v>
      </c>
      <c r="R4" s="274">
        <v>0.68500000000000005</v>
      </c>
      <c r="S4" s="274">
        <v>0.68500000000000005</v>
      </c>
      <c r="T4" s="274"/>
      <c r="U4" s="274"/>
      <c r="V4" s="274">
        <v>0.13600000000000001</v>
      </c>
      <c r="W4" s="274">
        <v>0.183</v>
      </c>
      <c r="X4" s="277">
        <v>-2.140170503695856</v>
      </c>
      <c r="Y4" s="280"/>
      <c r="Z4" s="274"/>
      <c r="AA4" s="274"/>
      <c r="AB4" s="274"/>
      <c r="AC4" s="274"/>
      <c r="AD4" s="274"/>
      <c r="AE4" s="274"/>
      <c r="AF4" s="274"/>
      <c r="AG4" s="274"/>
      <c r="AH4" s="274"/>
      <c r="AI4" s="291" t="s">
        <v>271</v>
      </c>
      <c r="AJ4" s="291">
        <v>11</v>
      </c>
      <c r="AK4" s="297"/>
      <c r="AL4" s="277"/>
      <c r="AM4" s="277"/>
      <c r="AN4" s="279"/>
      <c r="AO4" s="279"/>
      <c r="AP4" s="271"/>
      <c r="AQ4" s="278">
        <v>0.67149999999999999</v>
      </c>
      <c r="AR4" s="278">
        <v>1.11363636363635E-2</v>
      </c>
    </row>
    <row r="5" spans="1:44" x14ac:dyDescent="0.3">
      <c r="A5" s="271" t="s">
        <v>306</v>
      </c>
      <c r="B5" s="271" t="s">
        <v>252</v>
      </c>
      <c r="C5" s="271" t="s">
        <v>384</v>
      </c>
      <c r="D5" s="271" t="s">
        <v>299</v>
      </c>
      <c r="E5" s="271">
        <v>70</v>
      </c>
      <c r="F5" s="271">
        <v>2858</v>
      </c>
      <c r="G5" s="271">
        <v>6.6920000000000002</v>
      </c>
      <c r="H5" s="271">
        <v>15.611000000000001</v>
      </c>
      <c r="I5" s="271">
        <v>22.178999999999998</v>
      </c>
      <c r="J5" s="271">
        <v>30.609000000000002</v>
      </c>
      <c r="K5" s="271">
        <v>261.79700000000003</v>
      </c>
      <c r="L5" s="274">
        <v>3.85</v>
      </c>
      <c r="M5" s="274">
        <v>3.82</v>
      </c>
      <c r="N5" s="274"/>
      <c r="O5" s="274">
        <v>2.0699999999999998</v>
      </c>
      <c r="P5" s="274"/>
      <c r="Q5" s="274">
        <v>33.049999999999997</v>
      </c>
      <c r="R5" s="274">
        <v>0.65200000000000002</v>
      </c>
      <c r="S5" s="274">
        <v>0.65200000000000002</v>
      </c>
      <c r="T5" s="274"/>
      <c r="U5" s="274"/>
      <c r="V5" s="274">
        <v>-0.14899999999999999</v>
      </c>
      <c r="W5" s="274">
        <v>0.159</v>
      </c>
      <c r="X5" s="277">
        <v>6.6950517912514442</v>
      </c>
      <c r="Y5" s="280"/>
      <c r="Z5" s="274"/>
      <c r="AA5" s="274"/>
      <c r="AB5" s="274"/>
      <c r="AC5" s="274"/>
      <c r="AD5" s="274"/>
      <c r="AE5" s="274"/>
      <c r="AF5" s="274"/>
      <c r="AG5" s="274"/>
      <c r="AH5" s="274"/>
      <c r="AI5" s="291" t="s">
        <v>272</v>
      </c>
      <c r="AJ5" s="292">
        <v>6.8466074122773557E-2</v>
      </c>
      <c r="AK5" s="297"/>
      <c r="AL5" s="277"/>
      <c r="AM5" s="274"/>
      <c r="AN5" s="271"/>
      <c r="AO5" s="271"/>
      <c r="AP5" s="271"/>
      <c r="AQ5" s="278">
        <v>0.66500000000000004</v>
      </c>
      <c r="AR5" s="278">
        <v>4.6363636363635496E-3</v>
      </c>
    </row>
    <row r="6" spans="1:44" x14ac:dyDescent="0.3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7"/>
      <c r="Y6" s="280"/>
      <c r="Z6" s="274"/>
      <c r="AA6" s="274"/>
      <c r="AB6" s="274"/>
      <c r="AC6" s="274"/>
      <c r="AD6" s="274"/>
      <c r="AE6" s="274"/>
      <c r="AF6" s="274"/>
      <c r="AG6" s="274"/>
      <c r="AH6" s="274"/>
      <c r="AI6" s="291" t="s">
        <v>273</v>
      </c>
      <c r="AJ6" s="293">
        <v>9.8148142372842029E-2</v>
      </c>
      <c r="AK6" s="297"/>
      <c r="AL6" s="277"/>
      <c r="AM6" s="277"/>
      <c r="AN6" s="271"/>
      <c r="AO6" s="271"/>
      <c r="AP6" s="271"/>
      <c r="AQ6" s="278">
        <v>0.66500000000000004</v>
      </c>
      <c r="AR6" s="278">
        <v>4.6363636363635496E-3</v>
      </c>
    </row>
    <row r="7" spans="1:44" x14ac:dyDescent="0.3">
      <c r="A7" s="271" t="s">
        <v>309</v>
      </c>
      <c r="B7" s="271" t="s">
        <v>252</v>
      </c>
      <c r="C7" s="271" t="s">
        <v>385</v>
      </c>
      <c r="D7" s="271" t="s">
        <v>299</v>
      </c>
      <c r="E7" s="271">
        <v>70</v>
      </c>
      <c r="F7" s="271">
        <v>2911</v>
      </c>
      <c r="G7" s="271">
        <v>6.6559999999999997</v>
      </c>
      <c r="H7" s="271">
        <v>15.666</v>
      </c>
      <c r="I7" s="271">
        <v>22.215</v>
      </c>
      <c r="J7" s="271">
        <v>30.867000000000001</v>
      </c>
      <c r="K7" s="271">
        <v>128.44999999999999</v>
      </c>
      <c r="L7" s="274">
        <v>3.81</v>
      </c>
      <c r="M7" s="274">
        <v>3.78</v>
      </c>
      <c r="N7" s="274"/>
      <c r="O7" s="274">
        <v>2.09</v>
      </c>
      <c r="P7" s="274"/>
      <c r="Q7" s="274">
        <v>33.08</v>
      </c>
      <c r="R7" s="274">
        <v>0.67600000000000005</v>
      </c>
      <c r="S7" s="274">
        <v>0.67600000000000005</v>
      </c>
      <c r="T7" s="274"/>
      <c r="U7" s="274"/>
      <c r="V7" s="274">
        <v>-7.0000000000000001E-3</v>
      </c>
      <c r="W7" s="274">
        <v>0.22800000000000001</v>
      </c>
      <c r="X7" s="277">
        <v>0.18613679526703208</v>
      </c>
      <c r="Y7" s="280"/>
      <c r="Z7" s="274"/>
      <c r="AA7" s="274"/>
      <c r="AB7" s="274"/>
      <c r="AC7" s="274"/>
      <c r="AD7" s="274"/>
      <c r="AE7" s="274"/>
      <c r="AF7" s="274"/>
      <c r="AG7" s="274"/>
      <c r="AH7" s="274"/>
      <c r="AI7" s="291" t="s">
        <v>278</v>
      </c>
      <c r="AJ7" s="293">
        <v>2.9906683571105357E-2</v>
      </c>
      <c r="AK7" s="297"/>
      <c r="AL7" s="277"/>
      <c r="AM7" s="274"/>
      <c r="AN7" s="271"/>
      <c r="AO7" s="271"/>
      <c r="AP7" s="271"/>
      <c r="AQ7" s="278">
        <v>0.66775000000000007</v>
      </c>
      <c r="AR7" s="278">
        <v>7.3863636363635798E-3</v>
      </c>
    </row>
    <row r="8" spans="1:44" x14ac:dyDescent="0.3">
      <c r="A8" s="271" t="s">
        <v>310</v>
      </c>
      <c r="B8" s="271" t="s">
        <v>252</v>
      </c>
      <c r="C8" s="271" t="s">
        <v>386</v>
      </c>
      <c r="D8" s="271" t="s">
        <v>299</v>
      </c>
      <c r="E8" s="271">
        <v>70</v>
      </c>
      <c r="F8" s="271">
        <v>2911</v>
      </c>
      <c r="G8" s="271">
        <v>6.6280000000000001</v>
      </c>
      <c r="H8" s="271">
        <v>15.635999999999999</v>
      </c>
      <c r="I8" s="271">
        <v>22.12</v>
      </c>
      <c r="J8" s="271">
        <v>30.611000000000001</v>
      </c>
      <c r="K8" s="271">
        <v>115.94</v>
      </c>
      <c r="L8" s="274">
        <v>3.78</v>
      </c>
      <c r="M8" s="274">
        <v>3.75</v>
      </c>
      <c r="N8" s="274"/>
      <c r="O8" s="274">
        <v>2.06</v>
      </c>
      <c r="P8" s="274"/>
      <c r="Q8" s="274">
        <v>33.049999999999997</v>
      </c>
      <c r="R8" s="274">
        <v>0.63800000000000001</v>
      </c>
      <c r="S8" s="274">
        <v>0.63800000000000001</v>
      </c>
      <c r="T8" s="274"/>
      <c r="U8" s="274"/>
      <c r="V8" s="274">
        <v>-0.19500000000000001</v>
      </c>
      <c r="W8" s="274">
        <v>0.20399999999999999</v>
      </c>
      <c r="X8" s="277">
        <v>10.713545381745405</v>
      </c>
      <c r="Y8" s="280"/>
      <c r="Z8" s="274"/>
      <c r="AA8" s="274"/>
      <c r="AB8" s="274"/>
      <c r="AC8" s="274"/>
      <c r="AD8" s="274"/>
      <c r="AE8" s="274"/>
      <c r="AF8" s="274"/>
      <c r="AG8" s="274"/>
      <c r="AH8" s="274"/>
      <c r="AI8" s="291"/>
      <c r="AJ8" s="291"/>
      <c r="AK8" s="297"/>
      <c r="AL8" s="277"/>
      <c r="AM8" s="274"/>
      <c r="AN8" s="271"/>
      <c r="AO8" s="271"/>
      <c r="AP8" s="271"/>
      <c r="AQ8" s="278">
        <v>0.66180000000000005</v>
      </c>
      <c r="AR8" s="278">
        <v>1.436363636363569E-3</v>
      </c>
    </row>
    <row r="9" spans="1:44" x14ac:dyDescent="0.3">
      <c r="A9" s="271" t="s">
        <v>312</v>
      </c>
      <c r="B9" s="271" t="s">
        <v>252</v>
      </c>
      <c r="C9" s="271" t="s">
        <v>387</v>
      </c>
      <c r="D9" s="271" t="s">
        <v>299</v>
      </c>
      <c r="E9" s="271">
        <v>70</v>
      </c>
      <c r="F9" s="271">
        <v>2920</v>
      </c>
      <c r="G9" s="271">
        <v>6.66</v>
      </c>
      <c r="H9" s="271">
        <v>15.667999999999999</v>
      </c>
      <c r="I9" s="271">
        <v>22.242999999999999</v>
      </c>
      <c r="J9" s="271">
        <v>30.594000000000001</v>
      </c>
      <c r="K9" s="271">
        <v>80.22</v>
      </c>
      <c r="L9" s="274">
        <v>3.81</v>
      </c>
      <c r="M9" s="274">
        <v>3.79</v>
      </c>
      <c r="N9" s="274"/>
      <c r="O9" s="274">
        <v>2.09</v>
      </c>
      <c r="P9" s="274"/>
      <c r="Q9" s="274">
        <v>33.08</v>
      </c>
      <c r="R9" s="274">
        <v>0.69499999999999995</v>
      </c>
      <c r="S9" s="274">
        <v>0.69499999999999995</v>
      </c>
      <c r="T9" s="274"/>
      <c r="U9" s="274"/>
      <c r="V9" s="274">
        <v>-0.27400000000000002</v>
      </c>
      <c r="W9" s="274">
        <v>0.11799999999999999</v>
      </c>
      <c r="X9" s="277">
        <v>-4.6565651005531095</v>
      </c>
      <c r="Y9" s="280"/>
      <c r="Z9" s="274"/>
      <c r="AA9" s="274"/>
      <c r="AB9" s="274"/>
      <c r="AC9" s="274"/>
      <c r="AD9" s="274"/>
      <c r="AE9" s="274"/>
      <c r="AF9" s="274"/>
      <c r="AG9" s="274"/>
      <c r="AH9" s="274"/>
      <c r="AI9" s="291" t="s">
        <v>279</v>
      </c>
      <c r="AJ9" s="293">
        <v>0.63875000000000004</v>
      </c>
      <c r="AK9" s="297"/>
      <c r="AL9" s="277"/>
      <c r="AM9" s="274"/>
      <c r="AN9" s="271"/>
      <c r="AO9" s="271"/>
      <c r="AP9" s="271"/>
      <c r="AQ9" s="278">
        <v>0.66733333333333344</v>
      </c>
      <c r="AR9" s="278">
        <v>6.9696969696969591E-3</v>
      </c>
    </row>
    <row r="10" spans="1:44" x14ac:dyDescent="0.3">
      <c r="A10" s="271" t="s">
        <v>314</v>
      </c>
      <c r="B10" s="271" t="s">
        <v>252</v>
      </c>
      <c r="C10" s="271" t="s">
        <v>388</v>
      </c>
      <c r="D10" s="271" t="s">
        <v>299</v>
      </c>
      <c r="E10" s="271">
        <v>70</v>
      </c>
      <c r="F10" s="271">
        <v>2920</v>
      </c>
      <c r="G10" s="271">
        <v>6.6029999999999998</v>
      </c>
      <c r="H10" s="271">
        <v>15.696</v>
      </c>
      <c r="I10" s="271">
        <v>22.155000000000001</v>
      </c>
      <c r="J10" s="271">
        <v>30.693000000000001</v>
      </c>
      <c r="K10" s="271">
        <v>68.094999999999999</v>
      </c>
      <c r="L10" s="274">
        <v>3.75</v>
      </c>
      <c r="M10" s="274">
        <v>3.73</v>
      </c>
      <c r="N10" s="274"/>
      <c r="O10" s="274">
        <v>2.12</v>
      </c>
      <c r="P10" s="274"/>
      <c r="Q10" s="274">
        <v>33.1</v>
      </c>
      <c r="R10" s="274">
        <v>0.63900000000000001</v>
      </c>
      <c r="S10" s="274">
        <v>0.63900000000000001</v>
      </c>
      <c r="T10" s="274"/>
      <c r="U10" s="274"/>
      <c r="V10" s="274">
        <v>-0.23200000000000001</v>
      </c>
      <c r="W10" s="274">
        <v>0.105</v>
      </c>
      <c r="X10" s="277">
        <v>10.42075154892234</v>
      </c>
      <c r="Y10" s="280"/>
      <c r="Z10" s="274"/>
      <c r="AA10" s="274"/>
      <c r="AB10" s="274"/>
      <c r="AC10" s="274"/>
      <c r="AD10" s="274"/>
      <c r="AE10" s="274"/>
      <c r="AF10" s="274"/>
      <c r="AG10" s="274"/>
      <c r="AH10" s="274"/>
      <c r="AI10" s="291" t="s">
        <v>280</v>
      </c>
      <c r="AJ10" s="293">
        <v>0.67749999999999999</v>
      </c>
      <c r="AK10" s="297"/>
      <c r="AL10" s="277"/>
      <c r="AM10" s="274"/>
      <c r="AN10" s="271"/>
      <c r="AO10" s="271"/>
      <c r="AP10" s="271"/>
      <c r="AQ10" s="278">
        <v>0.66328571428571437</v>
      </c>
      <c r="AR10" s="278">
        <v>2.9220779220778814E-3</v>
      </c>
    </row>
    <row r="11" spans="1:44" x14ac:dyDescent="0.3">
      <c r="A11" s="271" t="s">
        <v>315</v>
      </c>
      <c r="B11" s="271" t="s">
        <v>252</v>
      </c>
      <c r="C11" s="271" t="s">
        <v>389</v>
      </c>
      <c r="D11" s="271" t="s">
        <v>299</v>
      </c>
      <c r="E11" s="271">
        <v>70</v>
      </c>
      <c r="F11" s="271">
        <v>2920</v>
      </c>
      <c r="G11" s="271">
        <v>6.65</v>
      </c>
      <c r="H11" s="271">
        <v>15.711</v>
      </c>
      <c r="I11" s="271">
        <v>22.216999999999999</v>
      </c>
      <c r="J11" s="271">
        <v>30.869</v>
      </c>
      <c r="K11" s="271">
        <v>88.346000000000004</v>
      </c>
      <c r="L11" s="274">
        <v>3.8</v>
      </c>
      <c r="M11" s="274">
        <v>3.78</v>
      </c>
      <c r="N11" s="274"/>
      <c r="O11" s="274">
        <v>2.13</v>
      </c>
      <c r="P11" s="274"/>
      <c r="Q11" s="274">
        <v>33.119999999999997</v>
      </c>
      <c r="R11" s="274">
        <v>0.63600000000000001</v>
      </c>
      <c r="S11" s="274">
        <v>0.63600000000000001</v>
      </c>
      <c r="T11" s="274"/>
      <c r="U11" s="274"/>
      <c r="V11" s="274">
        <v>-9.4E-2</v>
      </c>
      <c r="W11" s="274">
        <v>0.13600000000000001</v>
      </c>
      <c r="X11" s="277">
        <v>11.301864241631279</v>
      </c>
      <c r="Y11" s="280"/>
      <c r="Z11" s="274"/>
      <c r="AA11" s="274"/>
      <c r="AB11" s="274"/>
      <c r="AC11" s="274"/>
      <c r="AD11" s="274"/>
      <c r="AE11" s="274"/>
      <c r="AF11" s="274"/>
      <c r="AG11" s="274"/>
      <c r="AH11" s="274"/>
      <c r="AI11" s="291" t="s">
        <v>274</v>
      </c>
      <c r="AJ11" s="293">
        <v>0.71557574999999995</v>
      </c>
      <c r="AK11" s="297"/>
      <c r="AL11" s="277"/>
      <c r="AM11" s="274"/>
      <c r="AN11" s="271"/>
      <c r="AO11" s="271"/>
      <c r="AP11" s="271"/>
      <c r="AQ11" s="278">
        <v>0.6598750000000001</v>
      </c>
      <c r="AR11" s="278">
        <v>-4.8863636363638552E-4</v>
      </c>
    </row>
    <row r="12" spans="1:44" x14ac:dyDescent="0.3">
      <c r="A12" s="271" t="s">
        <v>317</v>
      </c>
      <c r="B12" s="271" t="s">
        <v>252</v>
      </c>
      <c r="C12" s="271" t="s">
        <v>390</v>
      </c>
      <c r="D12" s="271" t="s">
        <v>299</v>
      </c>
      <c r="E12" s="271">
        <v>70</v>
      </c>
      <c r="F12" s="271">
        <v>2921</v>
      </c>
      <c r="G12" s="271">
        <v>6.5250000000000004</v>
      </c>
      <c r="H12" s="271">
        <v>15.94</v>
      </c>
      <c r="I12" s="271">
        <v>22.323</v>
      </c>
      <c r="J12" s="271">
        <v>31.792000000000002</v>
      </c>
      <c r="K12" s="271">
        <v>165.90299999999999</v>
      </c>
      <c r="L12" s="274">
        <v>3.66</v>
      </c>
      <c r="M12" s="274">
        <v>3.64</v>
      </c>
      <c r="N12" s="274"/>
      <c r="O12" s="274">
        <v>2.36</v>
      </c>
      <c r="P12" s="274"/>
      <c r="Q12" s="274">
        <v>33.36</v>
      </c>
      <c r="R12" s="274">
        <v>0.65700000000000003</v>
      </c>
      <c r="S12" s="274">
        <v>0.65700000000000003</v>
      </c>
      <c r="T12" s="274"/>
      <c r="U12" s="274"/>
      <c r="V12" s="274">
        <v>0.34699999999999998</v>
      </c>
      <c r="W12" s="274">
        <v>0.26200000000000001</v>
      </c>
      <c r="X12" s="277">
        <v>5.300698064280482</v>
      </c>
      <c r="Y12" s="280"/>
      <c r="Z12" s="274"/>
      <c r="AA12" s="274"/>
      <c r="AB12" s="274"/>
      <c r="AC12" s="274"/>
      <c r="AD12" s="274"/>
      <c r="AE12" s="274"/>
      <c r="AF12" s="274"/>
      <c r="AG12" s="274"/>
      <c r="AH12" s="274"/>
      <c r="AI12" s="291" t="s">
        <v>275</v>
      </c>
      <c r="AJ12" s="293">
        <v>0.60067425000000008</v>
      </c>
      <c r="AK12" s="297"/>
      <c r="AL12" s="277"/>
      <c r="AM12" s="274"/>
      <c r="AN12" s="271"/>
      <c r="AO12" s="271"/>
      <c r="AP12" s="271"/>
      <c r="AQ12" s="278">
        <v>0.65955555555555567</v>
      </c>
      <c r="AR12" s="278">
        <v>-8.0808080808081328E-4</v>
      </c>
    </row>
    <row r="13" spans="1:44" x14ac:dyDescent="0.3">
      <c r="A13" s="271" t="s">
        <v>319</v>
      </c>
      <c r="B13" s="271" t="s">
        <v>252</v>
      </c>
      <c r="C13" s="271" t="s">
        <v>391</v>
      </c>
      <c r="D13" s="271" t="s">
        <v>299</v>
      </c>
      <c r="E13" s="271">
        <v>70</v>
      </c>
      <c r="F13" s="271">
        <v>2921</v>
      </c>
      <c r="G13" s="271">
        <v>6.4690000000000003</v>
      </c>
      <c r="H13" s="271">
        <v>15.824</v>
      </c>
      <c r="I13" s="271">
        <v>22.172999999999998</v>
      </c>
      <c r="J13" s="271">
        <v>31.35</v>
      </c>
      <c r="K13" s="271">
        <v>145.27799999999999</v>
      </c>
      <c r="L13" s="274">
        <v>3.6</v>
      </c>
      <c r="M13" s="274">
        <v>3.59</v>
      </c>
      <c r="N13" s="274"/>
      <c r="O13" s="274">
        <v>2.25</v>
      </c>
      <c r="P13" s="274"/>
      <c r="Q13" s="274">
        <v>33.24</v>
      </c>
      <c r="R13" s="274">
        <v>0.68200000000000005</v>
      </c>
      <c r="S13" s="274">
        <v>0.68200000000000005</v>
      </c>
      <c r="T13" s="274"/>
      <c r="U13" s="274"/>
      <c r="V13" s="274">
        <v>0.14799999999999999</v>
      </c>
      <c r="W13" s="274">
        <v>0.248</v>
      </c>
      <c r="X13" s="277">
        <v>-1.3713467476954975</v>
      </c>
      <c r="Y13" s="280"/>
      <c r="Z13" s="274"/>
      <c r="AA13" s="274"/>
      <c r="AB13" s="274"/>
      <c r="AC13" s="274"/>
      <c r="AD13" s="274"/>
      <c r="AE13" s="274"/>
      <c r="AF13" s="274"/>
      <c r="AG13" s="274"/>
      <c r="AH13" s="274"/>
      <c r="AI13" s="291"/>
      <c r="AJ13" s="291"/>
      <c r="AK13" s="297"/>
      <c r="AL13" s="277"/>
      <c r="AM13" s="274"/>
      <c r="AN13" s="271"/>
      <c r="AO13" s="271"/>
      <c r="AP13" s="271"/>
      <c r="AQ13" s="278">
        <v>0.66180000000000017</v>
      </c>
      <c r="AR13" s="278">
        <v>1.43636363636368E-3</v>
      </c>
    </row>
    <row r="14" spans="1:44" x14ac:dyDescent="0.3">
      <c r="A14" s="271" t="s">
        <v>321</v>
      </c>
      <c r="B14" s="271" t="s">
        <v>252</v>
      </c>
      <c r="C14" s="271" t="s">
        <v>392</v>
      </c>
      <c r="D14" s="271" t="s">
        <v>299</v>
      </c>
      <c r="E14" s="271">
        <v>70</v>
      </c>
      <c r="F14" s="271">
        <v>2921</v>
      </c>
      <c r="G14" s="271">
        <v>6.6180000000000003</v>
      </c>
      <c r="H14" s="271">
        <v>15.763999999999999</v>
      </c>
      <c r="I14" s="271">
        <v>22.234999999999999</v>
      </c>
      <c r="J14" s="271">
        <v>31.326000000000001</v>
      </c>
      <c r="K14" s="271">
        <v>180.565</v>
      </c>
      <c r="L14" s="274">
        <v>3.76</v>
      </c>
      <c r="M14" s="274">
        <v>3.75</v>
      </c>
      <c r="N14" s="274"/>
      <c r="O14" s="274">
        <v>2.19</v>
      </c>
      <c r="P14" s="274"/>
      <c r="Q14" s="274">
        <v>33.18</v>
      </c>
      <c r="R14" s="274">
        <v>0.64600000000000002</v>
      </c>
      <c r="S14" s="274">
        <v>0.64600000000000002</v>
      </c>
      <c r="T14" s="274"/>
      <c r="U14" s="274"/>
      <c r="V14" s="274">
        <v>0.24299999999999999</v>
      </c>
      <c r="W14" s="274">
        <v>0.27900000000000003</v>
      </c>
      <c r="X14" s="277">
        <v>8.3962531857364979</v>
      </c>
      <c r="Y14" s="280"/>
      <c r="Z14" s="274"/>
      <c r="AA14" s="274"/>
      <c r="AB14" s="274"/>
      <c r="AC14" s="274"/>
      <c r="AD14" s="274"/>
      <c r="AE14" s="274"/>
      <c r="AF14" s="274"/>
      <c r="AG14" s="274"/>
      <c r="AH14" s="274"/>
      <c r="AI14" s="291" t="s">
        <v>281</v>
      </c>
      <c r="AJ14" s="293">
        <v>0.65450000000000008</v>
      </c>
      <c r="AK14" s="297"/>
      <c r="AL14" s="277"/>
      <c r="AM14" s="274"/>
      <c r="AN14" s="271"/>
      <c r="AO14" s="271"/>
      <c r="AP14" s="271"/>
      <c r="AQ14" s="278">
        <v>0.66036363636363649</v>
      </c>
      <c r="AR14" s="278" t="e">
        <v>#N/A</v>
      </c>
    </row>
    <row r="15" spans="1:44" x14ac:dyDescent="0.3">
      <c r="A15" s="271">
        <v>0</v>
      </c>
      <c r="B15" s="271">
        <v>0</v>
      </c>
      <c r="C15" s="271">
        <v>0</v>
      </c>
      <c r="D15" s="271">
        <v>0</v>
      </c>
      <c r="E15" s="271">
        <v>0</v>
      </c>
      <c r="F15" s="271">
        <v>0</v>
      </c>
      <c r="G15" s="271">
        <v>0</v>
      </c>
      <c r="H15" s="271">
        <v>0</v>
      </c>
      <c r="I15" s="271">
        <v>0</v>
      </c>
      <c r="J15" s="271">
        <v>0</v>
      </c>
      <c r="K15" s="271">
        <v>0</v>
      </c>
      <c r="L15" s="274" t="e">
        <v>#N/A</v>
      </c>
      <c r="M15" s="274" t="e">
        <v>#N/A</v>
      </c>
      <c r="N15" s="274"/>
      <c r="O15" s="274" t="e">
        <v>#N/A</v>
      </c>
      <c r="P15" s="274"/>
      <c r="Q15" s="274" t="e">
        <v>#N/A</v>
      </c>
      <c r="R15" s="274" t="e">
        <v>#N/A</v>
      </c>
      <c r="S15" s="274" t="e">
        <v>#N/A</v>
      </c>
      <c r="T15" s="274"/>
      <c r="U15" s="274"/>
      <c r="V15" s="274">
        <v>0</v>
      </c>
      <c r="W15" s="274">
        <v>0</v>
      </c>
      <c r="X15" s="277" t="e">
        <v>#N/A</v>
      </c>
      <c r="Y15" s="280"/>
      <c r="Z15" s="274"/>
      <c r="AA15" s="274"/>
      <c r="AB15" s="274"/>
      <c r="AC15" s="274"/>
      <c r="AD15" s="274"/>
      <c r="AE15" s="274"/>
      <c r="AF15" s="274"/>
      <c r="AG15" s="274"/>
      <c r="AH15" s="274"/>
      <c r="AI15" s="291" t="s">
        <v>282</v>
      </c>
      <c r="AJ15" s="293">
        <v>1.7500000000000071E-2</v>
      </c>
      <c r="AK15" s="297"/>
      <c r="AL15" s="277"/>
      <c r="AM15" s="274"/>
      <c r="AN15" s="271"/>
      <c r="AO15" s="271"/>
      <c r="AP15" s="271"/>
      <c r="AQ15" s="278" t="e">
        <v>#N/A</v>
      </c>
      <c r="AR15" s="278" t="e">
        <v>#N/A</v>
      </c>
    </row>
    <row r="16" spans="1:44" x14ac:dyDescent="0.3">
      <c r="A16" s="271">
        <v>0</v>
      </c>
      <c r="B16" s="271">
        <v>0</v>
      </c>
      <c r="C16" s="271">
        <v>0</v>
      </c>
      <c r="D16" s="271">
        <v>0</v>
      </c>
      <c r="E16" s="271">
        <v>0</v>
      </c>
      <c r="F16" s="271">
        <v>0</v>
      </c>
      <c r="G16" s="271">
        <v>0</v>
      </c>
      <c r="H16" s="271">
        <v>0</v>
      </c>
      <c r="I16" s="271">
        <v>0</v>
      </c>
      <c r="J16" s="271">
        <v>0</v>
      </c>
      <c r="K16" s="271">
        <v>0</v>
      </c>
      <c r="L16" s="274" t="e">
        <v>#N/A</v>
      </c>
      <c r="M16" s="274" t="e">
        <v>#N/A</v>
      </c>
      <c r="N16" s="281"/>
      <c r="O16" s="274" t="e">
        <v>#N/A</v>
      </c>
      <c r="P16" s="274"/>
      <c r="Q16" s="274" t="e">
        <v>#N/A</v>
      </c>
      <c r="R16" s="274" t="e">
        <v>#N/A</v>
      </c>
      <c r="S16" s="274" t="e">
        <v>#N/A</v>
      </c>
      <c r="T16" s="274"/>
      <c r="U16" s="274"/>
      <c r="V16" s="274">
        <v>0</v>
      </c>
      <c r="W16" s="274">
        <v>0</v>
      </c>
      <c r="X16" s="277" t="e">
        <v>#N/A</v>
      </c>
      <c r="Y16" s="280"/>
      <c r="Z16" s="274"/>
      <c r="AA16" s="274"/>
      <c r="AB16" s="274"/>
      <c r="AC16" s="274"/>
      <c r="AD16" s="274"/>
      <c r="AE16" s="274"/>
      <c r="AF16" s="274"/>
      <c r="AG16" s="274"/>
      <c r="AH16" s="274"/>
      <c r="AI16" s="291" t="s">
        <v>276</v>
      </c>
      <c r="AJ16" s="293">
        <v>0.70700000000000029</v>
      </c>
      <c r="AK16" s="297"/>
      <c r="AL16" s="277"/>
      <c r="AM16" s="274"/>
      <c r="AN16" s="271"/>
      <c r="AO16" s="271"/>
      <c r="AP16" s="271"/>
      <c r="AQ16" s="278" t="e">
        <v>#N/A</v>
      </c>
      <c r="AR16" s="278" t="e">
        <v>#N/A</v>
      </c>
    </row>
    <row r="17" spans="1:44" x14ac:dyDescent="0.3">
      <c r="A17" s="271">
        <v>0</v>
      </c>
      <c r="B17" s="271">
        <v>0</v>
      </c>
      <c r="C17" s="271">
        <v>0</v>
      </c>
      <c r="D17" s="271">
        <v>0</v>
      </c>
      <c r="E17" s="271">
        <v>0</v>
      </c>
      <c r="F17" s="271">
        <v>0</v>
      </c>
      <c r="G17" s="271">
        <v>0</v>
      </c>
      <c r="H17" s="271">
        <v>0</v>
      </c>
      <c r="I17" s="271">
        <v>0</v>
      </c>
      <c r="J17" s="271">
        <v>0</v>
      </c>
      <c r="K17" s="271">
        <v>0</v>
      </c>
      <c r="L17" s="274" t="e">
        <v>#N/A</v>
      </c>
      <c r="M17" s="274" t="e">
        <v>#N/A</v>
      </c>
      <c r="N17" s="274"/>
      <c r="O17" s="274" t="e">
        <v>#N/A</v>
      </c>
      <c r="P17" s="274"/>
      <c r="Q17" s="274" t="e">
        <v>#N/A</v>
      </c>
      <c r="R17" s="274" t="e">
        <v>#N/A</v>
      </c>
      <c r="S17" s="274" t="e">
        <v>#N/A</v>
      </c>
      <c r="T17" s="274"/>
      <c r="U17" s="274"/>
      <c r="V17" s="274">
        <v>0</v>
      </c>
      <c r="W17" s="274">
        <v>0</v>
      </c>
      <c r="X17" s="277" t="e">
        <v>#N/A</v>
      </c>
      <c r="Y17" s="287"/>
      <c r="Z17" s="286"/>
      <c r="AA17" s="286"/>
      <c r="AB17" s="289"/>
      <c r="AC17" s="289"/>
      <c r="AD17" s="289"/>
      <c r="AE17" s="289"/>
      <c r="AF17" s="289"/>
      <c r="AG17" s="289"/>
      <c r="AH17" s="289"/>
      <c r="AI17" s="291" t="s">
        <v>277</v>
      </c>
      <c r="AJ17" s="293">
        <v>0.60199999999999987</v>
      </c>
      <c r="AK17" s="296"/>
      <c r="AL17" s="277"/>
      <c r="AM17" s="277"/>
      <c r="AN17" s="279"/>
      <c r="AO17" s="279"/>
      <c r="AP17" s="271"/>
      <c r="AQ17" s="278" t="e">
        <v>#N/A</v>
      </c>
      <c r="AR17" s="278" t="e">
        <v>#N/A</v>
      </c>
    </row>
    <row r="18" spans="1:44" x14ac:dyDescent="0.3">
      <c r="A18" s="271">
        <v>0</v>
      </c>
      <c r="B18" s="271">
        <v>0</v>
      </c>
      <c r="C18" s="271">
        <v>0</v>
      </c>
      <c r="D18" s="271">
        <v>0</v>
      </c>
      <c r="E18" s="271">
        <v>0</v>
      </c>
      <c r="F18" s="271">
        <v>0</v>
      </c>
      <c r="G18" s="271">
        <v>0</v>
      </c>
      <c r="H18" s="271">
        <v>0</v>
      </c>
      <c r="I18" s="271">
        <v>0</v>
      </c>
      <c r="J18" s="271">
        <v>0</v>
      </c>
      <c r="K18" s="271">
        <v>0</v>
      </c>
      <c r="L18" s="274" t="e">
        <v>#N/A</v>
      </c>
      <c r="M18" s="274" t="e">
        <v>#N/A</v>
      </c>
      <c r="N18" s="274"/>
      <c r="O18" s="274" t="e">
        <v>#N/A</v>
      </c>
      <c r="P18" s="274"/>
      <c r="Q18" s="274" t="e">
        <v>#N/A</v>
      </c>
      <c r="R18" s="274" t="e">
        <v>#N/A</v>
      </c>
      <c r="S18" s="274" t="e">
        <v>#N/A</v>
      </c>
      <c r="T18" s="274"/>
      <c r="U18" s="274"/>
      <c r="V18" s="274">
        <v>0</v>
      </c>
      <c r="W18" s="274">
        <v>0</v>
      </c>
      <c r="X18" s="277" t="e">
        <v>#N/A</v>
      </c>
      <c r="Y18" s="280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97"/>
      <c r="AL18" s="277"/>
      <c r="AM18" s="274"/>
      <c r="AN18" s="271"/>
      <c r="AO18" s="271"/>
      <c r="AP18" s="271"/>
      <c r="AQ18" s="278" t="e">
        <v>#N/A</v>
      </c>
      <c r="AR18" s="278" t="e">
        <v>#N/A</v>
      </c>
    </row>
    <row r="19" spans="1:44" x14ac:dyDescent="0.3">
      <c r="A19" s="271">
        <v>0</v>
      </c>
      <c r="B19" s="271">
        <v>0</v>
      </c>
      <c r="C19" s="271">
        <v>0</v>
      </c>
      <c r="D19" s="271">
        <v>0</v>
      </c>
      <c r="E19" s="271">
        <v>0</v>
      </c>
      <c r="F19" s="271">
        <v>0</v>
      </c>
      <c r="G19" s="271">
        <v>0</v>
      </c>
      <c r="H19" s="271">
        <v>0</v>
      </c>
      <c r="I19" s="271">
        <v>0</v>
      </c>
      <c r="J19" s="271">
        <v>0</v>
      </c>
      <c r="K19" s="271">
        <v>0</v>
      </c>
      <c r="L19" s="274" t="e">
        <v>#N/A</v>
      </c>
      <c r="M19" s="274" t="e">
        <v>#N/A</v>
      </c>
      <c r="N19" s="274"/>
      <c r="O19" s="274" t="e">
        <v>#N/A</v>
      </c>
      <c r="P19" s="274"/>
      <c r="Q19" s="274" t="e">
        <v>#N/A</v>
      </c>
      <c r="R19" s="274" t="e">
        <v>#N/A</v>
      </c>
      <c r="S19" s="274" t="e">
        <v>#N/A</v>
      </c>
      <c r="T19" s="274"/>
      <c r="U19" s="274"/>
      <c r="V19" s="274">
        <v>0</v>
      </c>
      <c r="W19" s="274">
        <v>0</v>
      </c>
      <c r="X19" s="277" t="e">
        <v>#N/A</v>
      </c>
      <c r="Y19" s="280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97"/>
      <c r="AL19" s="277"/>
      <c r="AM19" s="274"/>
      <c r="AN19" s="271"/>
      <c r="AO19" s="271"/>
      <c r="AP19" s="271"/>
      <c r="AQ19" s="278" t="e">
        <v>#N/A</v>
      </c>
      <c r="AR19" s="278" t="e">
        <v>#N/A</v>
      </c>
    </row>
    <row r="20" spans="1:44" x14ac:dyDescent="0.3">
      <c r="A20" s="271">
        <v>0</v>
      </c>
      <c r="B20" s="271">
        <v>0</v>
      </c>
      <c r="C20" s="271">
        <v>0</v>
      </c>
      <c r="D20" s="271">
        <v>0</v>
      </c>
      <c r="E20" s="271">
        <v>0</v>
      </c>
      <c r="F20" s="271">
        <v>0</v>
      </c>
      <c r="G20" s="271">
        <v>0</v>
      </c>
      <c r="H20" s="271">
        <v>0</v>
      </c>
      <c r="I20" s="271">
        <v>0</v>
      </c>
      <c r="J20" s="271">
        <v>0</v>
      </c>
      <c r="K20" s="271">
        <v>0</v>
      </c>
      <c r="L20" s="274" t="e">
        <v>#N/A</v>
      </c>
      <c r="M20" s="274" t="e">
        <v>#N/A</v>
      </c>
      <c r="N20" s="274"/>
      <c r="O20" s="274" t="e">
        <v>#N/A</v>
      </c>
      <c r="P20" s="274"/>
      <c r="Q20" s="274" t="e">
        <v>#N/A</v>
      </c>
      <c r="R20" s="274" t="e">
        <v>#N/A</v>
      </c>
      <c r="S20" s="274" t="e">
        <v>#N/A</v>
      </c>
      <c r="T20" s="274"/>
      <c r="U20" s="274"/>
      <c r="V20" s="274">
        <v>0</v>
      </c>
      <c r="W20" s="274">
        <v>0</v>
      </c>
      <c r="X20" s="277" t="e">
        <v>#N/A</v>
      </c>
      <c r="Y20" s="280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97"/>
      <c r="AL20" s="277"/>
      <c r="AM20" s="274"/>
      <c r="AN20" s="271"/>
      <c r="AO20" s="271"/>
      <c r="AP20" s="271"/>
      <c r="AQ20" s="278" t="e">
        <v>#N/A</v>
      </c>
      <c r="AR20" s="278" t="e">
        <v>#N/A</v>
      </c>
    </row>
    <row r="21" spans="1:44" x14ac:dyDescent="0.3">
      <c r="A21" s="271">
        <v>0</v>
      </c>
      <c r="B21" s="271">
        <v>0</v>
      </c>
      <c r="C21" s="271">
        <v>0</v>
      </c>
      <c r="D21" s="271">
        <v>0</v>
      </c>
      <c r="E21" s="271">
        <v>0</v>
      </c>
      <c r="F21" s="271">
        <v>0</v>
      </c>
      <c r="G21" s="271">
        <v>0</v>
      </c>
      <c r="H21" s="271">
        <v>0</v>
      </c>
      <c r="I21" s="271">
        <v>0</v>
      </c>
      <c r="J21" s="271">
        <v>0</v>
      </c>
      <c r="K21" s="271">
        <v>0</v>
      </c>
      <c r="L21" s="274" t="e">
        <v>#N/A</v>
      </c>
      <c r="M21" s="274" t="e">
        <v>#N/A</v>
      </c>
      <c r="N21" s="274"/>
      <c r="O21" s="274" t="e">
        <v>#N/A</v>
      </c>
      <c r="P21" s="274"/>
      <c r="Q21" s="274" t="e">
        <v>#N/A</v>
      </c>
      <c r="R21" s="274" t="e">
        <v>#N/A</v>
      </c>
      <c r="S21" s="274" t="e">
        <v>#N/A</v>
      </c>
      <c r="T21" s="274"/>
      <c r="U21" s="274"/>
      <c r="V21" s="274">
        <v>0</v>
      </c>
      <c r="W21" s="274">
        <v>0</v>
      </c>
      <c r="X21" s="277" t="e">
        <v>#N/A</v>
      </c>
      <c r="Y21" s="280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97"/>
      <c r="AL21" s="277"/>
      <c r="AM21" s="274"/>
      <c r="AN21" s="271"/>
      <c r="AO21" s="271"/>
      <c r="AP21" s="271"/>
      <c r="AQ21" s="278" t="e">
        <v>#N/A</v>
      </c>
      <c r="AR21" s="278" t="e">
        <v>#N/A</v>
      </c>
    </row>
    <row r="22" spans="1:44" x14ac:dyDescent="0.3">
      <c r="A22" s="271">
        <v>0</v>
      </c>
      <c r="B22" s="271">
        <v>0</v>
      </c>
      <c r="C22" s="271">
        <v>0</v>
      </c>
      <c r="D22" s="271">
        <v>0</v>
      </c>
      <c r="E22" s="271">
        <v>0</v>
      </c>
      <c r="F22" s="271">
        <v>0</v>
      </c>
      <c r="G22" s="271">
        <v>0</v>
      </c>
      <c r="H22" s="271">
        <v>0</v>
      </c>
      <c r="I22" s="271">
        <v>0</v>
      </c>
      <c r="J22" s="271">
        <v>0</v>
      </c>
      <c r="K22" s="271">
        <v>0</v>
      </c>
      <c r="L22" s="274" t="e">
        <v>#N/A</v>
      </c>
      <c r="M22" s="274" t="e">
        <v>#N/A</v>
      </c>
      <c r="N22" s="274"/>
      <c r="O22" s="274" t="e">
        <v>#N/A</v>
      </c>
      <c r="P22" s="274"/>
      <c r="Q22" s="274" t="e">
        <v>#N/A</v>
      </c>
      <c r="R22" s="274" t="e">
        <v>#N/A</v>
      </c>
      <c r="S22" s="274" t="e">
        <v>#N/A</v>
      </c>
      <c r="T22" s="274"/>
      <c r="U22" s="274"/>
      <c r="V22" s="274">
        <v>0</v>
      </c>
      <c r="W22" s="274">
        <v>0</v>
      </c>
      <c r="X22" s="277" t="e">
        <v>#N/A</v>
      </c>
      <c r="Y22" s="280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97"/>
      <c r="AL22" s="277"/>
      <c r="AM22" s="274"/>
      <c r="AN22" s="271"/>
      <c r="AO22" s="271"/>
      <c r="AP22" s="271"/>
      <c r="AQ22" s="278" t="e">
        <v>#N/A</v>
      </c>
      <c r="AR22" s="278" t="e">
        <v>#N/A</v>
      </c>
    </row>
    <row r="23" spans="1:44" x14ac:dyDescent="0.3">
      <c r="A23" s="271" t="s">
        <v>296</v>
      </c>
      <c r="B23" s="271" t="s">
        <v>283</v>
      </c>
      <c r="C23" s="271" t="s">
        <v>434</v>
      </c>
      <c r="D23" s="271"/>
      <c r="E23" s="271"/>
      <c r="F23" s="271"/>
      <c r="G23" s="271"/>
      <c r="H23" s="271"/>
      <c r="I23" s="271"/>
      <c r="J23" s="271"/>
      <c r="K23" s="271"/>
      <c r="L23" s="272">
        <v>-1.6376923076923073</v>
      </c>
      <c r="M23" s="272">
        <v>-1.6246153846153844</v>
      </c>
      <c r="N23" s="273">
        <v>8.6701555714494588E-2</v>
      </c>
      <c r="O23" s="272">
        <v>2.5969230769230771</v>
      </c>
      <c r="P23" s="273">
        <v>8.8611912325133629E-2</v>
      </c>
      <c r="Q23" s="272">
        <v>33.597692307692306</v>
      </c>
      <c r="R23" s="272">
        <v>0.67430769230769227</v>
      </c>
      <c r="S23" s="273">
        <v>0.67430769230769227</v>
      </c>
      <c r="T23" s="273">
        <v>2.1221848739101976E-2</v>
      </c>
      <c r="U23" s="285">
        <v>5.885881829920999E-3</v>
      </c>
      <c r="V23" s="274" t="s">
        <v>283</v>
      </c>
      <c r="W23" s="274" t="s">
        <v>283</v>
      </c>
      <c r="X23" s="286"/>
      <c r="Y23" s="287">
        <v>0.79987003435688675</v>
      </c>
      <c r="Z23" s="287">
        <v>5.5491792593439984</v>
      </c>
      <c r="AA23" s="287">
        <v>1.5390654120235439</v>
      </c>
      <c r="AB23" s="288">
        <v>6.1060449673068055E-3</v>
      </c>
      <c r="AC23" s="288">
        <v>1.2824234844937096E-2</v>
      </c>
      <c r="AD23" s="289">
        <v>-0.3492785739942974</v>
      </c>
      <c r="AE23" s="289">
        <v>-1.9582803225893031</v>
      </c>
      <c r="AF23" s="290">
        <v>-3.0050035292691746</v>
      </c>
      <c r="AG23" s="275">
        <v>-1.1064629828576806</v>
      </c>
      <c r="AH23" s="275">
        <v>2.6085331993678427</v>
      </c>
      <c r="AI23" s="275"/>
      <c r="AJ23" s="275"/>
      <c r="AK23" s="298">
        <v>0.36757467571476354</v>
      </c>
      <c r="AL23" s="276">
        <v>-1.5879114770075944</v>
      </c>
      <c r="AM23" s="276">
        <v>1.6160578007196591</v>
      </c>
      <c r="AN23" s="276">
        <v>-3.303457707738005</v>
      </c>
      <c r="AO23" s="276">
        <v>3.4276552071241895</v>
      </c>
      <c r="AP23" s="271"/>
      <c r="AQ23" s="274"/>
      <c r="AR23" s="274"/>
    </row>
    <row r="24" spans="1:44" x14ac:dyDescent="0.3">
      <c r="A24" s="271" t="s">
        <v>297</v>
      </c>
      <c r="B24" s="271" t="s">
        <v>250</v>
      </c>
      <c r="C24" s="271" t="s">
        <v>298</v>
      </c>
      <c r="D24" s="271" t="s">
        <v>299</v>
      </c>
      <c r="E24" s="271">
        <v>70</v>
      </c>
      <c r="F24" s="271">
        <v>2779</v>
      </c>
      <c r="G24" s="271">
        <v>1.657</v>
      </c>
      <c r="H24" s="271">
        <v>16.199000000000002</v>
      </c>
      <c r="I24" s="271">
        <v>17.495999999999999</v>
      </c>
      <c r="J24" s="271">
        <v>32.646999999999998</v>
      </c>
      <c r="K24" s="271">
        <v>20.327999999999999</v>
      </c>
      <c r="L24" s="274">
        <v>-1.55</v>
      </c>
      <c r="M24" s="274">
        <v>-1.54</v>
      </c>
      <c r="N24" s="274"/>
      <c r="O24" s="274">
        <v>2.54</v>
      </c>
      <c r="P24" s="274"/>
      <c r="Q24" s="274">
        <v>33.54</v>
      </c>
      <c r="R24" s="274">
        <v>0.69399999999999995</v>
      </c>
      <c r="S24" s="274">
        <v>0.69399999999999995</v>
      </c>
      <c r="T24" s="274" t="s">
        <v>283</v>
      </c>
      <c r="U24" s="274"/>
      <c r="V24" s="274">
        <v>0.25</v>
      </c>
      <c r="W24" s="274">
        <v>4.3999999999999997E-2</v>
      </c>
      <c r="X24" s="277">
        <v>-4.4080750567149494</v>
      </c>
      <c r="Y24" s="287"/>
      <c r="Z24" s="286"/>
      <c r="AA24" s="286"/>
      <c r="AB24" s="289"/>
      <c r="AC24" s="289"/>
      <c r="AD24" s="289"/>
      <c r="AE24" s="289"/>
      <c r="AF24" s="289"/>
      <c r="AG24" s="289"/>
      <c r="AH24" s="289"/>
      <c r="AI24" s="289"/>
      <c r="AJ24" s="289"/>
      <c r="AK24" s="296"/>
      <c r="AL24" s="277"/>
      <c r="AM24" s="277"/>
      <c r="AN24" s="279"/>
      <c r="AO24" s="279"/>
      <c r="AP24" s="271"/>
      <c r="AQ24" s="278">
        <v>0.69399999999999995</v>
      </c>
      <c r="AR24" s="278">
        <v>3.3636363636363464E-2</v>
      </c>
    </row>
    <row r="25" spans="1:44" x14ac:dyDescent="0.3">
      <c r="A25" s="271" t="s">
        <v>300</v>
      </c>
      <c r="B25" s="271" t="s">
        <v>250</v>
      </c>
      <c r="C25" s="271" t="s">
        <v>301</v>
      </c>
      <c r="D25" s="271" t="s">
        <v>299</v>
      </c>
      <c r="E25" s="271">
        <v>70</v>
      </c>
      <c r="F25" s="271">
        <v>2779</v>
      </c>
      <c r="G25" s="271">
        <v>1.569</v>
      </c>
      <c r="H25" s="271">
        <v>16.36</v>
      </c>
      <c r="I25" s="271">
        <v>17.538</v>
      </c>
      <c r="J25" s="271">
        <v>32.789000000000001</v>
      </c>
      <c r="K25" s="271">
        <v>34.408000000000001</v>
      </c>
      <c r="L25" s="274">
        <v>-1.65</v>
      </c>
      <c r="M25" s="274">
        <v>-1.64</v>
      </c>
      <c r="N25" s="274"/>
      <c r="O25" s="274">
        <v>2.7</v>
      </c>
      <c r="P25" s="274"/>
      <c r="Q25" s="274">
        <v>33.71</v>
      </c>
      <c r="R25" s="274">
        <v>0.66900000000000004</v>
      </c>
      <c r="S25" s="274">
        <v>0.66900000000000004</v>
      </c>
      <c r="T25" s="274" t="s">
        <v>283</v>
      </c>
      <c r="U25" s="274"/>
      <c r="V25" s="274">
        <v>6.9000000000000006E-2</v>
      </c>
      <c r="W25" s="274">
        <v>7.4999999999999997E-2</v>
      </c>
      <c r="X25" s="277">
        <v>2.0374912487953907</v>
      </c>
      <c r="Y25" s="280"/>
      <c r="Z25" s="274"/>
      <c r="AA25" s="274"/>
      <c r="AB25" s="274"/>
      <c r="AC25" s="274"/>
      <c r="AD25" s="274"/>
      <c r="AE25" s="274"/>
      <c r="AF25" s="274"/>
      <c r="AG25" s="274"/>
      <c r="AH25" s="274"/>
      <c r="AI25" s="291" t="s">
        <v>271</v>
      </c>
      <c r="AJ25" s="291">
        <v>13</v>
      </c>
      <c r="AK25" s="297"/>
      <c r="AL25" s="277"/>
      <c r="AM25" s="277"/>
      <c r="AN25" s="279"/>
      <c r="AO25" s="279"/>
      <c r="AP25" s="271"/>
      <c r="AQ25" s="278">
        <v>0.68149999999999999</v>
      </c>
      <c r="AR25" s="278">
        <v>2.1136363636363509E-2</v>
      </c>
    </row>
    <row r="26" spans="1:44" x14ac:dyDescent="0.3">
      <c r="A26" s="271" t="s">
        <v>302</v>
      </c>
      <c r="B26" s="271" t="s">
        <v>250</v>
      </c>
      <c r="C26" s="271" t="s">
        <v>303</v>
      </c>
      <c r="D26" s="271" t="s">
        <v>299</v>
      </c>
      <c r="E26" s="271">
        <v>70</v>
      </c>
      <c r="F26" s="271">
        <v>2779</v>
      </c>
      <c r="G26" s="271">
        <v>1.575</v>
      </c>
      <c r="H26" s="271">
        <v>16.381</v>
      </c>
      <c r="I26" s="271">
        <v>17.584</v>
      </c>
      <c r="J26" s="271">
        <v>32.96</v>
      </c>
      <c r="K26" s="271">
        <v>43.548999999999999</v>
      </c>
      <c r="L26" s="274">
        <v>-1.64</v>
      </c>
      <c r="M26" s="274">
        <v>-1.63</v>
      </c>
      <c r="N26" s="274"/>
      <c r="O26" s="274">
        <v>2.72</v>
      </c>
      <c r="P26" s="274"/>
      <c r="Q26" s="274">
        <v>33.729999999999997</v>
      </c>
      <c r="R26" s="274">
        <v>0.68799999999999994</v>
      </c>
      <c r="S26" s="274">
        <v>0.68799999999999994</v>
      </c>
      <c r="T26" s="274" t="s">
        <v>283</v>
      </c>
      <c r="U26" s="274"/>
      <c r="V26" s="274">
        <v>0.192</v>
      </c>
      <c r="W26" s="274">
        <v>0.09</v>
      </c>
      <c r="X26" s="277">
        <v>-2.9025062740292924</v>
      </c>
      <c r="Y26" s="280"/>
      <c r="Z26" s="274"/>
      <c r="AA26" s="274"/>
      <c r="AB26" s="274"/>
      <c r="AC26" s="274"/>
      <c r="AD26" s="274"/>
      <c r="AE26" s="274"/>
      <c r="AF26" s="274"/>
      <c r="AG26" s="274"/>
      <c r="AH26" s="274"/>
      <c r="AI26" s="291" t="s">
        <v>272</v>
      </c>
      <c r="AJ26" s="292">
        <v>8.6701555714494588E-2</v>
      </c>
      <c r="AK26" s="297"/>
      <c r="AL26" s="277"/>
      <c r="AM26" s="274"/>
      <c r="AN26" s="271"/>
      <c r="AO26" s="271"/>
      <c r="AP26" s="271"/>
      <c r="AQ26" s="278">
        <v>0.68366666666666676</v>
      </c>
      <c r="AR26" s="278">
        <v>2.330303030303027E-2</v>
      </c>
    </row>
    <row r="27" spans="1:44" x14ac:dyDescent="0.3">
      <c r="A27" s="271" t="s">
        <v>304</v>
      </c>
      <c r="B27" s="271" t="s">
        <v>250</v>
      </c>
      <c r="C27" s="271" t="s">
        <v>305</v>
      </c>
      <c r="D27" s="271" t="s">
        <v>299</v>
      </c>
      <c r="E27" s="271">
        <v>70</v>
      </c>
      <c r="F27" s="271">
        <v>2780</v>
      </c>
      <c r="G27" s="271">
        <v>1.59</v>
      </c>
      <c r="H27" s="271">
        <v>16.263999999999999</v>
      </c>
      <c r="I27" s="271">
        <v>17.489999999999998</v>
      </c>
      <c r="J27" s="271">
        <v>32.597000000000001</v>
      </c>
      <c r="K27" s="271">
        <v>26.135999999999999</v>
      </c>
      <c r="L27" s="274">
        <v>-1.62</v>
      </c>
      <c r="M27" s="274">
        <v>-1.61</v>
      </c>
      <c r="N27" s="274"/>
      <c r="O27" s="274">
        <v>2.61</v>
      </c>
      <c r="P27" s="274"/>
      <c r="Q27" s="274">
        <v>33.61</v>
      </c>
      <c r="R27" s="274">
        <v>0.68899999999999995</v>
      </c>
      <c r="S27" s="274">
        <v>0.68899999999999995</v>
      </c>
      <c r="T27" s="274" t="s">
        <v>283</v>
      </c>
      <c r="U27" s="274"/>
      <c r="V27" s="274">
        <v>7.4999999999999997E-2</v>
      </c>
      <c r="W27" s="274">
        <v>6.9000000000000006E-2</v>
      </c>
      <c r="X27" s="277">
        <v>-3.1551921579189752</v>
      </c>
      <c r="Y27" s="280"/>
      <c r="Z27" s="274"/>
      <c r="AA27" s="274"/>
      <c r="AB27" s="274"/>
      <c r="AC27" s="274"/>
      <c r="AD27" s="274"/>
      <c r="AE27" s="274"/>
      <c r="AF27" s="274"/>
      <c r="AG27" s="274"/>
      <c r="AH27" s="274"/>
      <c r="AI27" s="291" t="s">
        <v>273</v>
      </c>
      <c r="AJ27" s="293">
        <v>8.8611912325133629E-2</v>
      </c>
      <c r="AK27" s="297"/>
      <c r="AL27" s="277"/>
      <c r="AM27" s="277"/>
      <c r="AN27" s="271"/>
      <c r="AO27" s="271"/>
      <c r="AP27" s="271"/>
      <c r="AQ27" s="278">
        <v>0.68500000000000005</v>
      </c>
      <c r="AR27" s="278">
        <v>2.4636363636363567E-2</v>
      </c>
    </row>
    <row r="28" spans="1:44" x14ac:dyDescent="0.3">
      <c r="A28" s="271"/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4"/>
      <c r="M28" s="274"/>
      <c r="N28" s="274"/>
      <c r="O28" s="274"/>
      <c r="P28" s="274"/>
      <c r="Q28" s="274"/>
      <c r="R28" s="274"/>
      <c r="S28" s="274"/>
      <c r="T28" s="274"/>
      <c r="U28" s="274"/>
      <c r="V28" s="274"/>
      <c r="W28" s="274"/>
      <c r="X28" s="277"/>
      <c r="Y28" s="280"/>
      <c r="Z28" s="274"/>
      <c r="AA28" s="274"/>
      <c r="AB28" s="274"/>
      <c r="AC28" s="274"/>
      <c r="AD28" s="274"/>
      <c r="AE28" s="274"/>
      <c r="AF28" s="274"/>
      <c r="AG28" s="274"/>
      <c r="AH28" s="274"/>
      <c r="AI28" s="291" t="s">
        <v>278</v>
      </c>
      <c r="AJ28" s="293">
        <v>2.6003760411824173E-2</v>
      </c>
      <c r="AK28" s="297"/>
      <c r="AL28" s="277"/>
      <c r="AM28" s="274"/>
      <c r="AN28" s="271"/>
      <c r="AO28" s="271"/>
      <c r="AP28" s="271"/>
      <c r="AQ28" s="278">
        <v>0.68500000000000005</v>
      </c>
      <c r="AR28" s="278">
        <v>2.4636363636363567E-2</v>
      </c>
    </row>
    <row r="29" spans="1:44" x14ac:dyDescent="0.3">
      <c r="A29" s="271" t="s">
        <v>306</v>
      </c>
      <c r="B29" s="271" t="s">
        <v>250</v>
      </c>
      <c r="C29" s="271" t="s">
        <v>307</v>
      </c>
      <c r="D29" s="271" t="s">
        <v>299</v>
      </c>
      <c r="E29" s="271">
        <v>70</v>
      </c>
      <c r="F29" s="271">
        <v>2781</v>
      </c>
      <c r="G29" s="271">
        <v>1.4359999999999999</v>
      </c>
      <c r="H29" s="271">
        <v>17.073</v>
      </c>
      <c r="I29" s="271">
        <v>18.125</v>
      </c>
      <c r="J29" s="271">
        <v>33.908999999999999</v>
      </c>
      <c r="K29" s="271">
        <v>41.633000000000003</v>
      </c>
      <c r="L29" s="274">
        <v>-1.81</v>
      </c>
      <c r="M29" s="274">
        <v>-1.8</v>
      </c>
      <c r="N29" s="274"/>
      <c r="O29" s="274">
        <v>2.72</v>
      </c>
      <c r="P29" s="274"/>
      <c r="Q29" s="274">
        <v>33.72</v>
      </c>
      <c r="R29" s="274">
        <v>0.66200000000000003</v>
      </c>
      <c r="S29" s="274">
        <v>0.66200000000000003</v>
      </c>
      <c r="T29" s="274" t="s">
        <v>283</v>
      </c>
      <c r="U29" s="274"/>
      <c r="V29" s="274">
        <v>-0.30499999999999999</v>
      </c>
      <c r="W29" s="274">
        <v>0.11899999999999999</v>
      </c>
      <c r="X29" s="277">
        <v>3.9269812584710166</v>
      </c>
      <c r="Y29" s="280"/>
      <c r="Z29" s="274"/>
      <c r="AA29" s="274"/>
      <c r="AB29" s="274"/>
      <c r="AC29" s="274"/>
      <c r="AD29" s="274"/>
      <c r="AE29" s="274"/>
      <c r="AF29" s="274"/>
      <c r="AG29" s="274"/>
      <c r="AH29" s="274"/>
      <c r="AI29" s="291"/>
      <c r="AJ29" s="291"/>
      <c r="AK29" s="297"/>
      <c r="AL29" s="277"/>
      <c r="AM29" s="274"/>
      <c r="AN29" s="271"/>
      <c r="AO29" s="271"/>
      <c r="AP29" s="271"/>
      <c r="AQ29" s="278">
        <v>0.6804</v>
      </c>
      <c r="AR29" s="278">
        <v>2.0036363636363519E-2</v>
      </c>
    </row>
    <row r="30" spans="1:44" x14ac:dyDescent="0.3">
      <c r="A30" s="271"/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7"/>
      <c r="Y30" s="280"/>
      <c r="Z30" s="274"/>
      <c r="AA30" s="274"/>
      <c r="AB30" s="274"/>
      <c r="AC30" s="274"/>
      <c r="AD30" s="274"/>
      <c r="AE30" s="274"/>
      <c r="AF30" s="274"/>
      <c r="AG30" s="274"/>
      <c r="AH30" s="274"/>
      <c r="AI30" s="291" t="s">
        <v>279</v>
      </c>
      <c r="AJ30" s="293">
        <v>0.66149999999999998</v>
      </c>
      <c r="AK30" s="297"/>
      <c r="AL30" s="277"/>
      <c r="AM30" s="274"/>
      <c r="AN30" s="271"/>
      <c r="AO30" s="271"/>
      <c r="AP30" s="271"/>
      <c r="AQ30" s="278">
        <v>0.6804</v>
      </c>
      <c r="AR30" s="278">
        <v>2.0036363636363519E-2</v>
      </c>
    </row>
    <row r="31" spans="1:44" x14ac:dyDescent="0.3">
      <c r="A31" s="271" t="s">
        <v>310</v>
      </c>
      <c r="B31" s="271" t="s">
        <v>250</v>
      </c>
      <c r="C31" s="271" t="s">
        <v>311</v>
      </c>
      <c r="D31" s="271" t="s">
        <v>299</v>
      </c>
      <c r="E31" s="271">
        <v>70</v>
      </c>
      <c r="F31" s="271">
        <v>2782</v>
      </c>
      <c r="G31" s="271">
        <v>1.6060000000000001</v>
      </c>
      <c r="H31" s="271">
        <v>16.934999999999999</v>
      </c>
      <c r="I31" s="271">
        <v>18.21</v>
      </c>
      <c r="J31" s="271">
        <v>34.125999999999998</v>
      </c>
      <c r="K31" s="271">
        <v>67.971000000000004</v>
      </c>
      <c r="L31" s="274">
        <v>-1.63</v>
      </c>
      <c r="M31" s="274">
        <v>-1.61</v>
      </c>
      <c r="N31" s="274"/>
      <c r="O31" s="274">
        <v>2.59</v>
      </c>
      <c r="P31" s="274"/>
      <c r="Q31" s="274">
        <v>33.590000000000003</v>
      </c>
      <c r="R31" s="274">
        <v>0.70499999999999996</v>
      </c>
      <c r="S31" s="274">
        <v>0.70499999999999996</v>
      </c>
      <c r="T31" s="274"/>
      <c r="U31" s="274"/>
      <c r="V31" s="274">
        <v>0.17299999999999999</v>
      </c>
      <c r="W31" s="274">
        <v>0.16500000000000001</v>
      </c>
      <c r="X31" s="277">
        <v>-7.1041406560755718</v>
      </c>
      <c r="Y31" s="280"/>
      <c r="Z31" s="274"/>
      <c r="AA31" s="274"/>
      <c r="AB31" s="274"/>
      <c r="AC31" s="274"/>
      <c r="AD31" s="274"/>
      <c r="AE31" s="274"/>
      <c r="AF31" s="274"/>
      <c r="AG31" s="274"/>
      <c r="AH31" s="274"/>
      <c r="AI31" s="291" t="s">
        <v>280</v>
      </c>
      <c r="AJ31" s="293">
        <v>0.69950000000000001</v>
      </c>
      <c r="AK31" s="297"/>
      <c r="AL31" s="277"/>
      <c r="AM31" s="274"/>
      <c r="AN31" s="271"/>
      <c r="AO31" s="271"/>
      <c r="AP31" s="271"/>
      <c r="AQ31" s="278">
        <v>0.6845</v>
      </c>
      <c r="AR31" s="278">
        <v>2.4136363636363511E-2</v>
      </c>
    </row>
    <row r="32" spans="1:44" x14ac:dyDescent="0.3">
      <c r="A32" s="271" t="s">
        <v>312</v>
      </c>
      <c r="B32" s="271" t="s">
        <v>250</v>
      </c>
      <c r="C32" s="271" t="s">
        <v>313</v>
      </c>
      <c r="D32" s="271" t="s">
        <v>299</v>
      </c>
      <c r="E32" s="271">
        <v>70</v>
      </c>
      <c r="F32" s="271">
        <v>2783</v>
      </c>
      <c r="G32" s="271">
        <v>1.625</v>
      </c>
      <c r="H32" s="271">
        <v>16.835999999999999</v>
      </c>
      <c r="I32" s="271">
        <v>18.088999999999999</v>
      </c>
      <c r="J32" s="271">
        <v>33.823999999999998</v>
      </c>
      <c r="K32" s="271">
        <v>34.979999999999997</v>
      </c>
      <c r="L32" s="274">
        <v>-1.6</v>
      </c>
      <c r="M32" s="274">
        <v>-1.59</v>
      </c>
      <c r="N32" s="274"/>
      <c r="O32" s="274">
        <v>2.5</v>
      </c>
      <c r="P32" s="274"/>
      <c r="Q32" s="274">
        <v>33.49</v>
      </c>
      <c r="R32" s="274">
        <v>0.66100000000000003</v>
      </c>
      <c r="S32" s="274">
        <v>0.66100000000000003</v>
      </c>
      <c r="T32" s="274"/>
      <c r="U32" s="274"/>
      <c r="V32" s="274">
        <v>7.9000000000000001E-2</v>
      </c>
      <c r="W32" s="274">
        <v>8.5000000000000006E-2</v>
      </c>
      <c r="X32" s="277">
        <v>4.2000981126145689</v>
      </c>
      <c r="Y32" s="280"/>
      <c r="Z32" s="274"/>
      <c r="AA32" s="274"/>
      <c r="AB32" s="274"/>
      <c r="AC32" s="274"/>
      <c r="AD32" s="274"/>
      <c r="AE32" s="274"/>
      <c r="AF32" s="274"/>
      <c r="AG32" s="274"/>
      <c r="AH32" s="274"/>
      <c r="AI32" s="291" t="s">
        <v>274</v>
      </c>
      <c r="AJ32" s="293">
        <v>0.73683880000000002</v>
      </c>
      <c r="AK32" s="297"/>
      <c r="AL32" s="277"/>
      <c r="AM32" s="274"/>
      <c r="AN32" s="271"/>
      <c r="AO32" s="271"/>
      <c r="AP32" s="271"/>
      <c r="AQ32" s="278">
        <v>0.68114285714285727</v>
      </c>
      <c r="AR32" s="278">
        <v>2.0779220779220786E-2</v>
      </c>
    </row>
    <row r="33" spans="1:44" x14ac:dyDescent="0.3">
      <c r="A33" s="271" t="s">
        <v>315</v>
      </c>
      <c r="B33" s="271" t="s">
        <v>250</v>
      </c>
      <c r="C33" s="271" t="s">
        <v>316</v>
      </c>
      <c r="D33" s="271" t="s">
        <v>299</v>
      </c>
      <c r="E33" s="271">
        <v>70</v>
      </c>
      <c r="F33" s="271">
        <v>2789</v>
      </c>
      <c r="G33" s="271">
        <v>1.591</v>
      </c>
      <c r="H33" s="271">
        <v>16.959</v>
      </c>
      <c r="I33" s="271">
        <v>18.187999999999999</v>
      </c>
      <c r="J33" s="271">
        <v>33.807000000000002</v>
      </c>
      <c r="K33" s="271">
        <v>-0.86899999999999999</v>
      </c>
      <c r="L33" s="274">
        <v>-1.64</v>
      </c>
      <c r="M33" s="274">
        <v>-1.63</v>
      </c>
      <c r="N33" s="274"/>
      <c r="O33" s="274">
        <v>2.66</v>
      </c>
      <c r="P33" s="274"/>
      <c r="Q33" s="274">
        <v>33.659999999999997</v>
      </c>
      <c r="R33" s="274">
        <v>0.67500000000000004</v>
      </c>
      <c r="S33" s="274">
        <v>0.67500000000000004</v>
      </c>
      <c r="T33" s="274"/>
      <c r="U33" s="274"/>
      <c r="V33" s="274">
        <v>-0.17799999999999999</v>
      </c>
      <c r="W33" s="274">
        <v>-2E-3</v>
      </c>
      <c r="X33" s="277">
        <v>0.4483297925247598</v>
      </c>
      <c r="Y33" s="280"/>
      <c r="Z33" s="274"/>
      <c r="AA33" s="274"/>
      <c r="AB33" s="274"/>
      <c r="AC33" s="274"/>
      <c r="AD33" s="274"/>
      <c r="AE33" s="274"/>
      <c r="AF33" s="274"/>
      <c r="AG33" s="274"/>
      <c r="AH33" s="274"/>
      <c r="AI33" s="291" t="s">
        <v>275</v>
      </c>
      <c r="AJ33" s="293">
        <v>0.62416119999999997</v>
      </c>
      <c r="AK33" s="297"/>
      <c r="AL33" s="277"/>
      <c r="AM33" s="274"/>
      <c r="AN33" s="271"/>
      <c r="AO33" s="271"/>
      <c r="AP33" s="271"/>
      <c r="AQ33" s="278">
        <v>0.68037500000000006</v>
      </c>
      <c r="AR33" s="278">
        <v>2.0011363636363577E-2</v>
      </c>
    </row>
    <row r="34" spans="1:44" x14ac:dyDescent="0.3">
      <c r="A34" s="271" t="s">
        <v>317</v>
      </c>
      <c r="B34" s="271" t="s">
        <v>250</v>
      </c>
      <c r="C34" s="271" t="s">
        <v>318</v>
      </c>
      <c r="D34" s="271" t="s">
        <v>299</v>
      </c>
      <c r="E34" s="271">
        <v>70</v>
      </c>
      <c r="F34" s="271">
        <v>2789</v>
      </c>
      <c r="G34" s="271">
        <v>1.4590000000000001</v>
      </c>
      <c r="H34" s="271">
        <v>16.975999999999999</v>
      </c>
      <c r="I34" s="271">
        <v>18.059999999999999</v>
      </c>
      <c r="J34" s="271">
        <v>33.664999999999999</v>
      </c>
      <c r="K34" s="271">
        <v>4.8220000000000001</v>
      </c>
      <c r="L34" s="274">
        <v>-1.79</v>
      </c>
      <c r="M34" s="274">
        <v>-1.77</v>
      </c>
      <c r="N34" s="274"/>
      <c r="O34" s="274">
        <v>2.67</v>
      </c>
      <c r="P34" s="274"/>
      <c r="Q34" s="274">
        <v>33.68</v>
      </c>
      <c r="R34" s="274">
        <v>0.66900000000000004</v>
      </c>
      <c r="S34" s="274">
        <v>0.66900000000000004</v>
      </c>
      <c r="T34" s="274"/>
      <c r="U34" s="274"/>
      <c r="V34" s="274">
        <v>-0.34799999999999998</v>
      </c>
      <c r="W34" s="274">
        <v>8.9999999999999993E-3</v>
      </c>
      <c r="X34" s="277">
        <v>2.0374912487953907</v>
      </c>
      <c r="Y34" s="280"/>
      <c r="Z34" s="274"/>
      <c r="AA34" s="274"/>
      <c r="AB34" s="274"/>
      <c r="AC34" s="274"/>
      <c r="AD34" s="274"/>
      <c r="AE34" s="274"/>
      <c r="AF34" s="274"/>
      <c r="AG34" s="274"/>
      <c r="AH34" s="274"/>
      <c r="AI34" s="291"/>
      <c r="AJ34" s="291"/>
      <c r="AK34" s="297"/>
      <c r="AL34" s="277"/>
      <c r="AM34" s="274"/>
      <c r="AN34" s="271"/>
      <c r="AO34" s="271"/>
      <c r="AP34" s="271"/>
      <c r="AQ34" s="278">
        <v>0.67911111111111111</v>
      </c>
      <c r="AR34" s="278">
        <v>1.8747474747474624E-2</v>
      </c>
    </row>
    <row r="35" spans="1:44" x14ac:dyDescent="0.3">
      <c r="A35" s="271" t="s">
        <v>319</v>
      </c>
      <c r="B35" s="271" t="s">
        <v>250</v>
      </c>
      <c r="C35" s="271" t="s">
        <v>320</v>
      </c>
      <c r="D35" s="271" t="s">
        <v>299</v>
      </c>
      <c r="E35" s="271">
        <v>70</v>
      </c>
      <c r="F35" s="271">
        <v>2789</v>
      </c>
      <c r="G35" s="271">
        <v>1.643</v>
      </c>
      <c r="H35" s="271">
        <v>16.795000000000002</v>
      </c>
      <c r="I35" s="271">
        <v>18.053999999999998</v>
      </c>
      <c r="J35" s="271">
        <v>33.372999999999998</v>
      </c>
      <c r="K35" s="271">
        <v>-1.3839999999999999</v>
      </c>
      <c r="L35" s="274">
        <v>-1.58</v>
      </c>
      <c r="M35" s="274">
        <v>-1.57</v>
      </c>
      <c r="N35" s="274"/>
      <c r="O35" s="274">
        <v>2.4900000000000002</v>
      </c>
      <c r="P35" s="274"/>
      <c r="Q35" s="274">
        <v>33.49</v>
      </c>
      <c r="R35" s="274">
        <v>0.64700000000000002</v>
      </c>
      <c r="S35" s="274">
        <v>0.64700000000000002</v>
      </c>
      <c r="T35" s="274"/>
      <c r="U35" s="274"/>
      <c r="V35" s="274">
        <v>-0.27300000000000002</v>
      </c>
      <c r="W35" s="274">
        <v>-4.0000000000000001E-3</v>
      </c>
      <c r="X35" s="277">
        <v>8.1105643722452783</v>
      </c>
      <c r="Y35" s="280"/>
      <c r="Z35" s="274"/>
      <c r="AA35" s="274"/>
      <c r="AB35" s="274"/>
      <c r="AC35" s="274"/>
      <c r="AD35" s="274"/>
      <c r="AE35" s="274"/>
      <c r="AF35" s="274"/>
      <c r="AG35" s="274"/>
      <c r="AH35" s="274"/>
      <c r="AI35" s="291" t="s">
        <v>281</v>
      </c>
      <c r="AJ35" s="293">
        <v>0.67500000000000004</v>
      </c>
      <c r="AK35" s="297"/>
      <c r="AL35" s="277"/>
      <c r="AM35" s="274"/>
      <c r="AN35" s="271"/>
      <c r="AO35" s="271"/>
      <c r="AP35" s="271"/>
      <c r="AQ35" s="278">
        <v>0.67590000000000006</v>
      </c>
      <c r="AR35" s="278">
        <v>1.553636363636357E-2</v>
      </c>
    </row>
    <row r="36" spans="1:44" x14ac:dyDescent="0.3">
      <c r="A36" s="271" t="s">
        <v>321</v>
      </c>
      <c r="B36" s="271" t="s">
        <v>250</v>
      </c>
      <c r="C36" s="271" t="s">
        <v>322</v>
      </c>
      <c r="D36" s="271" t="s">
        <v>299</v>
      </c>
      <c r="E36" s="271">
        <v>70</v>
      </c>
      <c r="F36" s="271">
        <v>2791</v>
      </c>
      <c r="G36" s="271">
        <v>1.524</v>
      </c>
      <c r="H36" s="271">
        <v>16.867000000000001</v>
      </c>
      <c r="I36" s="271">
        <v>17.998999999999999</v>
      </c>
      <c r="J36" s="271">
        <v>33.42</v>
      </c>
      <c r="K36" s="271">
        <v>14.523</v>
      </c>
      <c r="L36" s="274">
        <v>-1.71</v>
      </c>
      <c r="M36" s="274">
        <v>-1.7</v>
      </c>
      <c r="N36" s="274"/>
      <c r="O36" s="274">
        <v>2.57</v>
      </c>
      <c r="P36" s="274"/>
      <c r="Q36" s="274">
        <v>33.57</v>
      </c>
      <c r="R36" s="274">
        <v>0.64600000000000002</v>
      </c>
      <c r="S36" s="274">
        <v>0.64600000000000002</v>
      </c>
      <c r="T36" s="274"/>
      <c r="U36" s="274"/>
      <c r="V36" s="274">
        <v>-0.36899999999999999</v>
      </c>
      <c r="W36" s="274">
        <v>0.03</v>
      </c>
      <c r="X36" s="277">
        <v>8.3962531857364979</v>
      </c>
      <c r="Y36" s="280"/>
      <c r="Z36" s="274"/>
      <c r="AA36" s="274"/>
      <c r="AB36" s="274"/>
      <c r="AC36" s="274"/>
      <c r="AD36" s="274"/>
      <c r="AE36" s="274"/>
      <c r="AF36" s="274"/>
      <c r="AG36" s="274"/>
      <c r="AH36" s="274"/>
      <c r="AI36" s="291" t="s">
        <v>282</v>
      </c>
      <c r="AJ36" s="293">
        <v>2.0499999999999963E-2</v>
      </c>
      <c r="AK36" s="297"/>
      <c r="AL36" s="277"/>
      <c r="AM36" s="274"/>
      <c r="AN36" s="271"/>
      <c r="AO36" s="271"/>
      <c r="AP36" s="271"/>
      <c r="AQ36" s="278">
        <v>0.67318181818181821</v>
      </c>
      <c r="AR36" s="278">
        <v>1.2818181818181729E-2</v>
      </c>
    </row>
    <row r="37" spans="1:44" x14ac:dyDescent="0.3">
      <c r="A37" s="271" t="s">
        <v>323</v>
      </c>
      <c r="B37" s="271" t="s">
        <v>250</v>
      </c>
      <c r="C37" s="271" t="s">
        <v>324</v>
      </c>
      <c r="D37" s="271" t="s">
        <v>299</v>
      </c>
      <c r="E37" s="271">
        <v>70</v>
      </c>
      <c r="F37" s="271">
        <v>2791</v>
      </c>
      <c r="G37" s="271">
        <v>1.649</v>
      </c>
      <c r="H37" s="271">
        <v>16.844999999999999</v>
      </c>
      <c r="I37" s="271">
        <v>18.111999999999998</v>
      </c>
      <c r="J37" s="271">
        <v>33.427999999999997</v>
      </c>
      <c r="K37" s="271">
        <v>29.443000000000001</v>
      </c>
      <c r="L37" s="274">
        <v>-1.58</v>
      </c>
      <c r="M37" s="274">
        <v>-1.56</v>
      </c>
      <c r="N37" s="281"/>
      <c r="O37" s="274">
        <v>2.5499999999999998</v>
      </c>
      <c r="P37" s="274"/>
      <c r="Q37" s="274">
        <v>33.549999999999997</v>
      </c>
      <c r="R37" s="274">
        <v>0.64800000000000002</v>
      </c>
      <c r="S37" s="274">
        <v>0.64800000000000002</v>
      </c>
      <c r="T37" s="274"/>
      <c r="U37" s="274"/>
      <c r="V37" s="274">
        <v>-0.317</v>
      </c>
      <c r="W37" s="274">
        <v>6.3E-2</v>
      </c>
      <c r="X37" s="277">
        <v>7.8257434745082151</v>
      </c>
      <c r="Y37" s="280"/>
      <c r="Z37" s="274"/>
      <c r="AA37" s="274"/>
      <c r="AB37" s="274"/>
      <c r="AC37" s="274"/>
      <c r="AD37" s="274"/>
      <c r="AE37" s="274"/>
      <c r="AF37" s="274"/>
      <c r="AG37" s="274"/>
      <c r="AH37" s="274"/>
      <c r="AI37" s="291" t="s">
        <v>276</v>
      </c>
      <c r="AJ37" s="293">
        <v>0.73649999999999993</v>
      </c>
      <c r="AK37" s="297"/>
      <c r="AL37" s="277"/>
      <c r="AM37" s="274"/>
      <c r="AN37" s="271"/>
      <c r="AO37" s="271"/>
      <c r="AP37" s="271"/>
      <c r="AQ37" s="278">
        <v>0.67108333333333337</v>
      </c>
      <c r="AR37" s="278">
        <v>1.0719696969696879E-2</v>
      </c>
    </row>
    <row r="38" spans="1:44" x14ac:dyDescent="0.3">
      <c r="A38" s="271" t="s">
        <v>325</v>
      </c>
      <c r="B38" s="271" t="s">
        <v>250</v>
      </c>
      <c r="C38" s="271" t="s">
        <v>326</v>
      </c>
      <c r="D38" s="271" t="s">
        <v>299</v>
      </c>
      <c r="E38" s="271">
        <v>70</v>
      </c>
      <c r="F38" s="271">
        <v>2791</v>
      </c>
      <c r="G38" s="271">
        <v>1.7290000000000001</v>
      </c>
      <c r="H38" s="271">
        <v>16.734000000000002</v>
      </c>
      <c r="I38" s="271">
        <v>18.148</v>
      </c>
      <c r="J38" s="271">
        <v>33.307000000000002</v>
      </c>
      <c r="K38" s="271">
        <v>21.741</v>
      </c>
      <c r="L38" s="274">
        <v>-1.49</v>
      </c>
      <c r="M38" s="274">
        <v>-1.47</v>
      </c>
      <c r="N38" s="274"/>
      <c r="O38" s="274">
        <v>2.44</v>
      </c>
      <c r="P38" s="274"/>
      <c r="Q38" s="274">
        <v>33.43</v>
      </c>
      <c r="R38" s="274">
        <v>0.71299999999999997</v>
      </c>
      <c r="S38" s="274">
        <v>0.71299999999999997</v>
      </c>
      <c r="T38" s="274"/>
      <c r="U38" s="274"/>
      <c r="V38" s="274">
        <v>-0.215</v>
      </c>
      <c r="W38" s="274">
        <v>4.1000000000000002E-2</v>
      </c>
      <c r="X38" s="277">
        <v>-9.0147281023128016</v>
      </c>
      <c r="Y38" s="287"/>
      <c r="Z38" s="286"/>
      <c r="AA38" s="286"/>
      <c r="AB38" s="289"/>
      <c r="AC38" s="289"/>
      <c r="AD38" s="289"/>
      <c r="AE38" s="289"/>
      <c r="AF38" s="289"/>
      <c r="AG38" s="289"/>
      <c r="AH38" s="289"/>
      <c r="AI38" s="291" t="s">
        <v>277</v>
      </c>
      <c r="AJ38" s="293">
        <v>0.61350000000000016</v>
      </c>
      <c r="AK38" s="296"/>
      <c r="AL38" s="277"/>
      <c r="AM38" s="277"/>
      <c r="AN38" s="279"/>
      <c r="AO38" s="279"/>
      <c r="AP38" s="271"/>
      <c r="AQ38" s="278">
        <v>0.67430769230769227</v>
      </c>
      <c r="AR38" s="278">
        <v>1.3944055944055789E-2</v>
      </c>
    </row>
    <row r="39" spans="1:44" x14ac:dyDescent="0.3">
      <c r="A39" s="271">
        <v>0</v>
      </c>
      <c r="B39" s="271">
        <v>0</v>
      </c>
      <c r="C39" s="271">
        <v>0</v>
      </c>
      <c r="D39" s="271">
        <v>0</v>
      </c>
      <c r="E39" s="271">
        <v>0</v>
      </c>
      <c r="F39" s="271">
        <v>0</v>
      </c>
      <c r="G39" s="271">
        <v>0</v>
      </c>
      <c r="H39" s="271">
        <v>0</v>
      </c>
      <c r="I39" s="271">
        <v>0</v>
      </c>
      <c r="J39" s="271">
        <v>0</v>
      </c>
      <c r="K39" s="271">
        <v>0</v>
      </c>
      <c r="L39" s="274" t="e">
        <v>#N/A</v>
      </c>
      <c r="M39" s="274" t="e">
        <v>#N/A</v>
      </c>
      <c r="N39" s="274"/>
      <c r="O39" s="274" t="e">
        <v>#N/A</v>
      </c>
      <c r="P39" s="274"/>
      <c r="Q39" s="274" t="e">
        <v>#N/A</v>
      </c>
      <c r="R39" s="274" t="e">
        <v>#N/A</v>
      </c>
      <c r="S39" s="274" t="e">
        <v>#N/A</v>
      </c>
      <c r="T39" s="274"/>
      <c r="U39" s="274"/>
      <c r="V39" s="274">
        <v>0</v>
      </c>
      <c r="W39" s="274">
        <v>0</v>
      </c>
      <c r="X39" s="277" t="e">
        <v>#N/A</v>
      </c>
      <c r="Y39" s="280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97"/>
      <c r="AL39" s="277"/>
      <c r="AM39" s="274"/>
      <c r="AN39" s="271"/>
      <c r="AO39" s="271"/>
      <c r="AP39" s="271"/>
      <c r="AQ39" s="278" t="e">
        <v>#N/A</v>
      </c>
      <c r="AR39" s="278" t="e">
        <v>#N/A</v>
      </c>
    </row>
    <row r="40" spans="1:44" x14ac:dyDescent="0.3">
      <c r="A40" s="271">
        <v>0</v>
      </c>
      <c r="B40" s="271">
        <v>0</v>
      </c>
      <c r="C40" s="271">
        <v>0</v>
      </c>
      <c r="D40" s="271">
        <v>0</v>
      </c>
      <c r="E40" s="271">
        <v>0</v>
      </c>
      <c r="F40" s="271">
        <v>0</v>
      </c>
      <c r="G40" s="271">
        <v>0</v>
      </c>
      <c r="H40" s="271">
        <v>0</v>
      </c>
      <c r="I40" s="271">
        <v>0</v>
      </c>
      <c r="J40" s="271">
        <v>0</v>
      </c>
      <c r="K40" s="271">
        <v>0</v>
      </c>
      <c r="L40" s="274" t="e">
        <v>#N/A</v>
      </c>
      <c r="M40" s="274" t="e">
        <v>#N/A</v>
      </c>
      <c r="N40" s="274"/>
      <c r="O40" s="274" t="e">
        <v>#N/A</v>
      </c>
      <c r="P40" s="274"/>
      <c r="Q40" s="274" t="e">
        <v>#N/A</v>
      </c>
      <c r="R40" s="274" t="e">
        <v>#N/A</v>
      </c>
      <c r="S40" s="274" t="e">
        <v>#N/A</v>
      </c>
      <c r="T40" s="274"/>
      <c r="U40" s="274"/>
      <c r="V40" s="274">
        <v>0</v>
      </c>
      <c r="W40" s="274">
        <v>0</v>
      </c>
      <c r="X40" s="277" t="e">
        <v>#N/A</v>
      </c>
      <c r="Y40" s="280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97"/>
      <c r="AL40" s="277"/>
      <c r="AM40" s="274"/>
      <c r="AN40" s="271"/>
      <c r="AO40" s="271"/>
      <c r="AP40" s="271"/>
      <c r="AQ40" s="278" t="e">
        <v>#N/A</v>
      </c>
      <c r="AR40" s="278" t="e">
        <v>#N/A</v>
      </c>
    </row>
    <row r="41" spans="1:44" x14ac:dyDescent="0.3">
      <c r="A41" s="271">
        <v>0</v>
      </c>
      <c r="B41" s="271">
        <v>0</v>
      </c>
      <c r="C41" s="271">
        <v>0</v>
      </c>
      <c r="D41" s="271">
        <v>0</v>
      </c>
      <c r="E41" s="271">
        <v>0</v>
      </c>
      <c r="F41" s="271">
        <v>0</v>
      </c>
      <c r="G41" s="271">
        <v>0</v>
      </c>
      <c r="H41" s="271">
        <v>0</v>
      </c>
      <c r="I41" s="271">
        <v>0</v>
      </c>
      <c r="J41" s="271">
        <v>0</v>
      </c>
      <c r="K41" s="271">
        <v>0</v>
      </c>
      <c r="L41" s="274" t="e">
        <v>#N/A</v>
      </c>
      <c r="M41" s="274" t="e">
        <v>#N/A</v>
      </c>
      <c r="N41" s="274"/>
      <c r="O41" s="274" t="e">
        <v>#N/A</v>
      </c>
      <c r="P41" s="274"/>
      <c r="Q41" s="274" t="e">
        <v>#N/A</v>
      </c>
      <c r="R41" s="274" t="e">
        <v>#N/A</v>
      </c>
      <c r="S41" s="274" t="e">
        <v>#N/A</v>
      </c>
      <c r="T41" s="274"/>
      <c r="U41" s="274"/>
      <c r="V41" s="274">
        <v>0</v>
      </c>
      <c r="W41" s="274">
        <v>0</v>
      </c>
      <c r="X41" s="277" t="e">
        <v>#N/A</v>
      </c>
      <c r="Y41" s="280"/>
      <c r="Z41" s="274"/>
      <c r="AA41" s="274"/>
      <c r="AB41" s="274"/>
      <c r="AC41" s="274"/>
      <c r="AD41" s="274"/>
      <c r="AE41" s="274"/>
      <c r="AF41" s="274"/>
      <c r="AG41" s="274"/>
      <c r="AH41" s="274"/>
      <c r="AI41" s="274"/>
      <c r="AJ41" s="274"/>
      <c r="AK41" s="297"/>
      <c r="AL41" s="277"/>
      <c r="AM41" s="274"/>
      <c r="AN41" s="271"/>
      <c r="AO41" s="271"/>
      <c r="AP41" s="271"/>
      <c r="AQ41" s="278" t="e">
        <v>#N/A</v>
      </c>
      <c r="AR41" s="278" t="e">
        <v>#N/A</v>
      </c>
    </row>
    <row r="42" spans="1:44" x14ac:dyDescent="0.3">
      <c r="A42" s="271">
        <v>0</v>
      </c>
      <c r="B42" s="271">
        <v>0</v>
      </c>
      <c r="C42" s="271">
        <v>0</v>
      </c>
      <c r="D42" s="271">
        <v>0</v>
      </c>
      <c r="E42" s="271">
        <v>0</v>
      </c>
      <c r="F42" s="271">
        <v>0</v>
      </c>
      <c r="G42" s="271">
        <v>0</v>
      </c>
      <c r="H42" s="271">
        <v>0</v>
      </c>
      <c r="I42" s="271">
        <v>0</v>
      </c>
      <c r="J42" s="271">
        <v>0</v>
      </c>
      <c r="K42" s="271">
        <v>0</v>
      </c>
      <c r="L42" s="274" t="e">
        <v>#N/A</v>
      </c>
      <c r="M42" s="274" t="e">
        <v>#N/A</v>
      </c>
      <c r="N42" s="274"/>
      <c r="O42" s="274" t="e">
        <v>#N/A</v>
      </c>
      <c r="P42" s="274"/>
      <c r="Q42" s="274" t="e">
        <v>#N/A</v>
      </c>
      <c r="R42" s="274" t="e">
        <v>#N/A</v>
      </c>
      <c r="S42" s="274" t="e">
        <v>#N/A</v>
      </c>
      <c r="T42" s="274"/>
      <c r="U42" s="274"/>
      <c r="V42" s="274">
        <v>0</v>
      </c>
      <c r="W42" s="274">
        <v>0</v>
      </c>
      <c r="X42" s="277" t="e">
        <v>#N/A</v>
      </c>
      <c r="Y42" s="280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97"/>
      <c r="AL42" s="277"/>
      <c r="AM42" s="274"/>
      <c r="AN42" s="271"/>
      <c r="AO42" s="271"/>
      <c r="AP42" s="271"/>
      <c r="AQ42" s="278" t="e">
        <v>#N/A</v>
      </c>
      <c r="AR42" s="278" t="e">
        <v>#N/A</v>
      </c>
    </row>
    <row r="43" spans="1:44" x14ac:dyDescent="0.3">
      <c r="A43" s="271">
        <v>0</v>
      </c>
      <c r="B43" s="271">
        <v>0</v>
      </c>
      <c r="C43" s="271">
        <v>0</v>
      </c>
      <c r="D43" s="271">
        <v>0</v>
      </c>
      <c r="E43" s="271">
        <v>0</v>
      </c>
      <c r="F43" s="271">
        <v>0</v>
      </c>
      <c r="G43" s="271">
        <v>0</v>
      </c>
      <c r="H43" s="271">
        <v>0</v>
      </c>
      <c r="I43" s="271">
        <v>0</v>
      </c>
      <c r="J43" s="271">
        <v>0</v>
      </c>
      <c r="K43" s="271">
        <v>0</v>
      </c>
      <c r="L43" s="274" t="e">
        <v>#N/A</v>
      </c>
      <c r="M43" s="274" t="e">
        <v>#N/A</v>
      </c>
      <c r="N43" s="274"/>
      <c r="O43" s="274" t="e">
        <v>#N/A</v>
      </c>
      <c r="P43" s="274"/>
      <c r="Q43" s="274" t="e">
        <v>#N/A</v>
      </c>
      <c r="R43" s="274" t="e">
        <v>#N/A</v>
      </c>
      <c r="S43" s="274" t="e">
        <v>#N/A</v>
      </c>
      <c r="T43" s="274"/>
      <c r="U43" s="274"/>
      <c r="V43" s="274">
        <v>0</v>
      </c>
      <c r="W43" s="274">
        <v>0</v>
      </c>
      <c r="X43" s="277" t="e">
        <v>#N/A</v>
      </c>
      <c r="Y43" s="280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97"/>
      <c r="AL43" s="277"/>
      <c r="AM43" s="274"/>
      <c r="AN43" s="271"/>
      <c r="AO43" s="271"/>
      <c r="AP43" s="271"/>
      <c r="AQ43" s="278" t="e">
        <v>#N/A</v>
      </c>
      <c r="AR43" s="278" t="e">
        <v>#N/A</v>
      </c>
    </row>
    <row r="44" spans="1:44" x14ac:dyDescent="0.3">
      <c r="A44" s="271" t="s">
        <v>328</v>
      </c>
      <c r="B44" s="271" t="s">
        <v>283</v>
      </c>
      <c r="C44" s="271" t="s">
        <v>251</v>
      </c>
      <c r="D44" s="271"/>
      <c r="E44" s="271"/>
      <c r="F44" s="271"/>
      <c r="G44" s="271"/>
      <c r="H44" s="271"/>
      <c r="I44" s="271"/>
      <c r="J44" s="271"/>
      <c r="K44" s="271"/>
      <c r="L44" s="272">
        <v>-27.167272727272731</v>
      </c>
      <c r="M44" s="272">
        <v>-27.147272727272732</v>
      </c>
      <c r="N44" s="273">
        <v>1.6006197146962945E-2</v>
      </c>
      <c r="O44" s="272">
        <v>1.8618181818181818</v>
      </c>
      <c r="P44" s="273">
        <v>3.9038019188334293E-2</v>
      </c>
      <c r="Q44" s="272">
        <v>32.840909090909093</v>
      </c>
      <c r="R44" s="272">
        <v>0.6621818181818182</v>
      </c>
      <c r="S44" s="273">
        <v>0.6621818181818182</v>
      </c>
      <c r="T44" s="273">
        <v>1.5683333260144677E-2</v>
      </c>
      <c r="U44" s="285">
        <v>4.7287028987273829E-3</v>
      </c>
      <c r="V44" s="274" t="s">
        <v>283</v>
      </c>
      <c r="W44" s="274" t="s">
        <v>283</v>
      </c>
      <c r="X44" s="286"/>
      <c r="Y44" s="287">
        <v>3.9771239474129372</v>
      </c>
      <c r="Z44" s="287">
        <v>4.3055439472295323</v>
      </c>
      <c r="AA44" s="287">
        <v>1.2981703446678281</v>
      </c>
      <c r="AB44" s="288">
        <v>4.9482216315556013E-3</v>
      </c>
      <c r="AC44" s="288">
        <v>1.0536206648154599E-2</v>
      </c>
      <c r="AD44" s="289">
        <v>-0.32717127682997216</v>
      </c>
      <c r="AE44" s="289">
        <v>-1.9554224295753784</v>
      </c>
      <c r="AF44" s="290">
        <v>-3.0259315816347225</v>
      </c>
      <c r="AG44" s="275">
        <v>-0.99451476869300048</v>
      </c>
      <c r="AH44" s="275">
        <v>2.6812992572765806</v>
      </c>
      <c r="AI44" s="275"/>
      <c r="AJ44" s="275"/>
      <c r="AK44" s="298">
        <v>3.6052446704447902</v>
      </c>
      <c r="AL44" s="276">
        <v>-1.3350292515771116</v>
      </c>
      <c r="AM44" s="276">
        <v>1.3546330190613389</v>
      </c>
      <c r="AN44" s="276">
        <v>-2.8196837056796085</v>
      </c>
      <c r="AO44" s="276">
        <v>2.9085865235567212</v>
      </c>
      <c r="AP44" s="271"/>
      <c r="AQ44" s="274"/>
      <c r="AR44" s="274"/>
    </row>
    <row r="45" spans="1:44" x14ac:dyDescent="0.3">
      <c r="A45" s="271" t="s">
        <v>297</v>
      </c>
      <c r="B45" s="271" t="s">
        <v>251</v>
      </c>
      <c r="C45" s="271" t="s">
        <v>329</v>
      </c>
      <c r="D45" s="271" t="s">
        <v>299</v>
      </c>
      <c r="E45" s="271">
        <v>70</v>
      </c>
      <c r="F45" s="271">
        <v>2779</v>
      </c>
      <c r="G45" s="271">
        <v>-22.367999999999999</v>
      </c>
      <c r="H45" s="271">
        <v>15.468999999999999</v>
      </c>
      <c r="I45" s="271">
        <v>-8.4160000000000004</v>
      </c>
      <c r="J45" s="271">
        <v>30.88</v>
      </c>
      <c r="K45" s="271">
        <v>-16.126999999999999</v>
      </c>
      <c r="L45" s="274">
        <v>-27.16</v>
      </c>
      <c r="M45" s="274">
        <v>-27.13</v>
      </c>
      <c r="N45" s="274"/>
      <c r="O45" s="274">
        <v>1.88</v>
      </c>
      <c r="P45" s="274"/>
      <c r="Q45" s="274">
        <v>32.86</v>
      </c>
      <c r="R45" s="274">
        <v>0.66800000000000004</v>
      </c>
      <c r="S45" s="274">
        <v>0.66800000000000004</v>
      </c>
      <c r="T45" s="274" t="s">
        <v>283</v>
      </c>
      <c r="U45" s="274"/>
      <c r="V45" s="274">
        <v>-8.0000000000000002E-3</v>
      </c>
      <c r="W45" s="274">
        <v>-3.4000000000000002E-2</v>
      </c>
      <c r="X45" s="277">
        <v>2.3050532869617655</v>
      </c>
      <c r="Y45" s="287"/>
      <c r="Z45" s="286"/>
      <c r="AA45" s="286"/>
      <c r="AB45" s="289"/>
      <c r="AC45" s="289"/>
      <c r="AD45" s="289"/>
      <c r="AE45" s="289"/>
      <c r="AF45" s="289"/>
      <c r="AG45" s="289"/>
      <c r="AH45" s="289"/>
      <c r="AI45" s="289"/>
      <c r="AJ45" s="289"/>
      <c r="AK45" s="296"/>
      <c r="AL45" s="277"/>
      <c r="AM45" s="277"/>
      <c r="AN45" s="279"/>
      <c r="AO45" s="279"/>
      <c r="AP45" s="271"/>
      <c r="AQ45" s="278">
        <v>0.66800000000000004</v>
      </c>
      <c r="AR45" s="278">
        <v>7.6363636363635523E-3</v>
      </c>
    </row>
    <row r="46" spans="1:44" x14ac:dyDescent="0.3">
      <c r="A46" s="271" t="s">
        <v>300</v>
      </c>
      <c r="B46" s="271" t="s">
        <v>251</v>
      </c>
      <c r="C46" s="271" t="s">
        <v>330</v>
      </c>
      <c r="D46" s="271" t="s">
        <v>299</v>
      </c>
      <c r="E46" s="271">
        <v>70</v>
      </c>
      <c r="F46" s="271">
        <v>2779</v>
      </c>
      <c r="G46" s="271">
        <v>-22.358000000000001</v>
      </c>
      <c r="H46" s="271">
        <v>15.414999999999999</v>
      </c>
      <c r="I46" s="271">
        <v>-8.4529999999999994</v>
      </c>
      <c r="J46" s="271">
        <v>30.640999999999998</v>
      </c>
      <c r="K46" s="271">
        <v>-5.3259999999999996</v>
      </c>
      <c r="L46" s="274">
        <v>-27.15</v>
      </c>
      <c r="M46" s="274">
        <v>-27.11</v>
      </c>
      <c r="N46" s="274"/>
      <c r="O46" s="274">
        <v>1.83</v>
      </c>
      <c r="P46" s="274"/>
      <c r="Q46" s="274">
        <v>32.799999999999997</v>
      </c>
      <c r="R46" s="274">
        <v>0.67200000000000004</v>
      </c>
      <c r="S46" s="274">
        <v>0.67200000000000004</v>
      </c>
      <c r="T46" s="274" t="s">
        <v>283</v>
      </c>
      <c r="U46" s="274"/>
      <c r="V46" s="274">
        <v>-0.13200000000000001</v>
      </c>
      <c r="W46" s="274">
        <v>-1.2E-2</v>
      </c>
      <c r="X46" s="277">
        <v>1.2394591444345338</v>
      </c>
      <c r="Y46" s="280"/>
      <c r="Z46" s="274"/>
      <c r="AA46" s="274"/>
      <c r="AB46" s="274"/>
      <c r="AC46" s="274"/>
      <c r="AD46" s="274"/>
      <c r="AE46" s="274"/>
      <c r="AF46" s="274"/>
      <c r="AG46" s="274"/>
      <c r="AH46" s="274"/>
      <c r="AI46" s="291" t="s">
        <v>271</v>
      </c>
      <c r="AJ46" s="291">
        <v>11</v>
      </c>
      <c r="AK46" s="297"/>
      <c r="AL46" s="277"/>
      <c r="AM46" s="277"/>
      <c r="AN46" s="279"/>
      <c r="AO46" s="279"/>
      <c r="AP46" s="271"/>
      <c r="AQ46" s="278">
        <v>0.67</v>
      </c>
      <c r="AR46" s="278">
        <v>9.6363636363635541E-3</v>
      </c>
    </row>
    <row r="47" spans="1:44" x14ac:dyDescent="0.3">
      <c r="A47" s="271" t="s">
        <v>302</v>
      </c>
      <c r="B47" s="271" t="s">
        <v>251</v>
      </c>
      <c r="C47" s="271" t="s">
        <v>331</v>
      </c>
      <c r="D47" s="271" t="s">
        <v>299</v>
      </c>
      <c r="E47" s="271">
        <v>70</v>
      </c>
      <c r="F47" s="271">
        <v>2779</v>
      </c>
      <c r="G47" s="271">
        <v>-22.385000000000002</v>
      </c>
      <c r="H47" s="271">
        <v>15.423999999999999</v>
      </c>
      <c r="I47" s="271">
        <v>-8.4710000000000001</v>
      </c>
      <c r="J47" s="271">
        <v>30.710999999999999</v>
      </c>
      <c r="K47" s="271">
        <v>10.342000000000001</v>
      </c>
      <c r="L47" s="274">
        <v>-27.17</v>
      </c>
      <c r="M47" s="274">
        <v>-27.14</v>
      </c>
      <c r="N47" s="274"/>
      <c r="O47" s="274">
        <v>1.83</v>
      </c>
      <c r="P47" s="274"/>
      <c r="Q47" s="274">
        <v>32.81</v>
      </c>
      <c r="R47" s="274">
        <v>0.67400000000000004</v>
      </c>
      <c r="S47" s="274">
        <v>0.67400000000000004</v>
      </c>
      <c r="T47" s="274" t="s">
        <v>283</v>
      </c>
      <c r="U47" s="274"/>
      <c r="V47" s="274">
        <v>-8.2000000000000003E-2</v>
      </c>
      <c r="W47" s="274">
        <v>2.1999999999999999E-2</v>
      </c>
      <c r="X47" s="277">
        <v>0.71127875258309814</v>
      </c>
      <c r="Y47" s="280"/>
      <c r="Z47" s="274"/>
      <c r="AA47" s="274"/>
      <c r="AB47" s="274"/>
      <c r="AC47" s="274"/>
      <c r="AD47" s="274"/>
      <c r="AE47" s="274"/>
      <c r="AF47" s="274"/>
      <c r="AG47" s="274"/>
      <c r="AH47" s="274"/>
      <c r="AI47" s="291" t="s">
        <v>272</v>
      </c>
      <c r="AJ47" s="292">
        <v>1.6006197146962945E-2</v>
      </c>
      <c r="AK47" s="297"/>
      <c r="AL47" s="277"/>
      <c r="AM47" s="274"/>
      <c r="AN47" s="271"/>
      <c r="AO47" s="271"/>
      <c r="AP47" s="271"/>
      <c r="AQ47" s="278">
        <v>0.67133333333333345</v>
      </c>
      <c r="AR47" s="278">
        <v>1.0969696969696963E-2</v>
      </c>
    </row>
    <row r="48" spans="1:44" x14ac:dyDescent="0.3">
      <c r="A48" s="271" t="s">
        <v>332</v>
      </c>
      <c r="B48" s="271" t="s">
        <v>251</v>
      </c>
      <c r="C48" s="271" t="s">
        <v>333</v>
      </c>
      <c r="D48" s="271" t="s">
        <v>299</v>
      </c>
      <c r="E48" s="271">
        <v>70</v>
      </c>
      <c r="F48" s="271">
        <v>2780</v>
      </c>
      <c r="G48" s="271">
        <v>-22.379000000000001</v>
      </c>
      <c r="H48" s="271">
        <v>15.481999999999999</v>
      </c>
      <c r="I48" s="271">
        <v>-8.4149999999999991</v>
      </c>
      <c r="J48" s="271">
        <v>30.917000000000002</v>
      </c>
      <c r="K48" s="271">
        <v>10.343999999999999</v>
      </c>
      <c r="L48" s="274">
        <v>-27.17</v>
      </c>
      <c r="M48" s="274">
        <v>-27.14</v>
      </c>
      <c r="N48" s="274"/>
      <c r="O48" s="274">
        <v>1.89</v>
      </c>
      <c r="P48" s="274"/>
      <c r="Q48" s="274">
        <v>32.869999999999997</v>
      </c>
      <c r="R48" s="274">
        <v>0.66100000000000003</v>
      </c>
      <c r="S48" s="274">
        <v>0.66100000000000003</v>
      </c>
      <c r="T48" s="274" t="s">
        <v>283</v>
      </c>
      <c r="U48" s="274"/>
      <c r="V48" s="274">
        <v>2E-3</v>
      </c>
      <c r="W48" s="274">
        <v>2.5999999999999999E-2</v>
      </c>
      <c r="X48" s="277">
        <v>4.2000981126145689</v>
      </c>
      <c r="Y48" s="280"/>
      <c r="Z48" s="274"/>
      <c r="AA48" s="274"/>
      <c r="AB48" s="274"/>
      <c r="AC48" s="274"/>
      <c r="AD48" s="274"/>
      <c r="AE48" s="274"/>
      <c r="AF48" s="274"/>
      <c r="AG48" s="274"/>
      <c r="AH48" s="274"/>
      <c r="AI48" s="291" t="s">
        <v>273</v>
      </c>
      <c r="AJ48" s="293">
        <v>3.9038019188334293E-2</v>
      </c>
      <c r="AK48" s="297"/>
      <c r="AL48" s="277"/>
      <c r="AM48" s="277"/>
      <c r="AN48" s="271"/>
      <c r="AO48" s="271"/>
      <c r="AP48" s="271"/>
      <c r="AQ48" s="278">
        <v>0.66875000000000007</v>
      </c>
      <c r="AR48" s="278">
        <v>8.3863636363635807E-3</v>
      </c>
    </row>
    <row r="49" spans="1:44" x14ac:dyDescent="0.3">
      <c r="A49" s="271" t="s">
        <v>306</v>
      </c>
      <c r="B49" s="271" t="s">
        <v>251</v>
      </c>
      <c r="C49" s="271" t="s">
        <v>334</v>
      </c>
      <c r="D49" s="271" t="s">
        <v>299</v>
      </c>
      <c r="E49" s="271">
        <v>70</v>
      </c>
      <c r="F49" s="271">
        <v>2780</v>
      </c>
      <c r="G49" s="271">
        <v>-22.396000000000001</v>
      </c>
      <c r="H49" s="271">
        <v>15.481</v>
      </c>
      <c r="I49" s="271">
        <v>-8.4220000000000006</v>
      </c>
      <c r="J49" s="271">
        <v>31.094000000000001</v>
      </c>
      <c r="K49" s="271">
        <v>25.506</v>
      </c>
      <c r="L49" s="274">
        <v>-27.19</v>
      </c>
      <c r="M49" s="274">
        <v>-27.16</v>
      </c>
      <c r="N49" s="274"/>
      <c r="O49" s="274">
        <v>1.89</v>
      </c>
      <c r="P49" s="274"/>
      <c r="Q49" s="274">
        <v>32.869999999999997</v>
      </c>
      <c r="R49" s="274">
        <v>0.67300000000000004</v>
      </c>
      <c r="S49" s="274">
        <v>0.67300000000000004</v>
      </c>
      <c r="T49" s="274" t="s">
        <v>283</v>
      </c>
      <c r="U49" s="274"/>
      <c r="V49" s="274">
        <v>0.17399999999999999</v>
      </c>
      <c r="W49" s="274">
        <v>6.9000000000000006E-2</v>
      </c>
      <c r="X49" s="277">
        <v>0.97498731513007897</v>
      </c>
      <c r="Y49" s="280"/>
      <c r="Z49" s="274"/>
      <c r="AA49" s="274"/>
      <c r="AB49" s="274"/>
      <c r="AC49" s="274"/>
      <c r="AD49" s="274"/>
      <c r="AE49" s="274"/>
      <c r="AF49" s="274"/>
      <c r="AG49" s="274"/>
      <c r="AH49" s="274"/>
      <c r="AI49" s="291" t="s">
        <v>278</v>
      </c>
      <c r="AJ49" s="293">
        <v>2.8142074041565362E-2</v>
      </c>
      <c r="AK49" s="297"/>
      <c r="AL49" s="277"/>
      <c r="AM49" s="274"/>
      <c r="AN49" s="271"/>
      <c r="AO49" s="271"/>
      <c r="AP49" s="271"/>
      <c r="AQ49" s="278">
        <v>0.66960000000000008</v>
      </c>
      <c r="AR49" s="278">
        <v>9.2363636363635981E-3</v>
      </c>
    </row>
    <row r="50" spans="1:44" x14ac:dyDescent="0.3">
      <c r="A50" s="271" t="s">
        <v>308</v>
      </c>
      <c r="B50" s="271" t="s">
        <v>251</v>
      </c>
      <c r="C50" s="271" t="s">
        <v>335</v>
      </c>
      <c r="D50" s="271" t="s">
        <v>299</v>
      </c>
      <c r="E50" s="271">
        <v>70</v>
      </c>
      <c r="F50" s="271">
        <v>2781</v>
      </c>
      <c r="G50" s="271">
        <v>-22.355</v>
      </c>
      <c r="H50" s="271">
        <v>16.234999999999999</v>
      </c>
      <c r="I50" s="271">
        <v>-7.66</v>
      </c>
      <c r="J50" s="271">
        <v>32.377000000000002</v>
      </c>
      <c r="K50" s="271">
        <v>0.80800000000000005</v>
      </c>
      <c r="L50" s="274">
        <v>-27.17</v>
      </c>
      <c r="M50" s="274">
        <v>-27.16</v>
      </c>
      <c r="N50" s="274"/>
      <c r="O50" s="274">
        <v>1.95</v>
      </c>
      <c r="P50" s="274"/>
      <c r="Q50" s="274">
        <v>32.93</v>
      </c>
      <c r="R50" s="274">
        <v>0.64700000000000002</v>
      </c>
      <c r="S50" s="274">
        <v>0.64700000000000002</v>
      </c>
      <c r="T50" s="274" t="s">
        <v>283</v>
      </c>
      <c r="U50" s="274"/>
      <c r="V50" s="274">
        <v>-0.126</v>
      </c>
      <c r="W50" s="274">
        <v>1E-3</v>
      </c>
      <c r="X50" s="277">
        <v>8.1105643722452783</v>
      </c>
      <c r="Y50" s="280"/>
      <c r="Z50" s="274"/>
      <c r="AA50" s="274"/>
      <c r="AB50" s="274"/>
      <c r="AC50" s="274"/>
      <c r="AD50" s="274"/>
      <c r="AE50" s="274"/>
      <c r="AF50" s="274"/>
      <c r="AG50" s="274"/>
      <c r="AH50" s="274"/>
      <c r="AI50" s="291"/>
      <c r="AJ50" s="291"/>
      <c r="AK50" s="297"/>
      <c r="AL50" s="277"/>
      <c r="AM50" s="274"/>
      <c r="AN50" s="271"/>
      <c r="AO50" s="271"/>
      <c r="AP50" s="271"/>
      <c r="AQ50" s="278">
        <v>0.66583333333333339</v>
      </c>
      <c r="AR50" s="278">
        <v>5.4696969696969022E-3</v>
      </c>
    </row>
    <row r="51" spans="1:44" x14ac:dyDescent="0.3">
      <c r="A51" s="271"/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7"/>
      <c r="Y51" s="280"/>
      <c r="Z51" s="274"/>
      <c r="AA51" s="274"/>
      <c r="AB51" s="274"/>
      <c r="AC51" s="274"/>
      <c r="AD51" s="274"/>
      <c r="AE51" s="274"/>
      <c r="AF51" s="274"/>
      <c r="AG51" s="274"/>
      <c r="AH51" s="274"/>
      <c r="AI51" s="291" t="s">
        <v>279</v>
      </c>
      <c r="AJ51" s="293">
        <v>0.64700000000000002</v>
      </c>
      <c r="AK51" s="297"/>
      <c r="AL51" s="277"/>
      <c r="AM51" s="274"/>
      <c r="AN51" s="271"/>
      <c r="AO51" s="271"/>
      <c r="AP51" s="271"/>
      <c r="AQ51" s="278">
        <v>0.66583333333333339</v>
      </c>
      <c r="AR51" s="278">
        <v>5.4696969696969022E-3</v>
      </c>
    </row>
    <row r="52" spans="1:44" x14ac:dyDescent="0.3">
      <c r="A52" s="271"/>
      <c r="B52" s="271"/>
      <c r="C52" s="271"/>
      <c r="D52" s="271"/>
      <c r="E52" s="271"/>
      <c r="F52" s="271"/>
      <c r="G52" s="271"/>
      <c r="H52" s="271"/>
      <c r="I52" s="271"/>
      <c r="J52" s="271"/>
      <c r="K52" s="271"/>
      <c r="L52" s="274"/>
      <c r="M52" s="274"/>
      <c r="N52" s="274"/>
      <c r="O52" s="274"/>
      <c r="P52" s="274"/>
      <c r="Q52" s="274"/>
      <c r="R52" s="274"/>
      <c r="S52" s="274"/>
      <c r="T52" s="274"/>
      <c r="U52" s="274"/>
      <c r="V52" s="274"/>
      <c r="W52" s="274"/>
      <c r="X52" s="277"/>
      <c r="Y52" s="280"/>
      <c r="Z52" s="274"/>
      <c r="AA52" s="274"/>
      <c r="AB52" s="274"/>
      <c r="AC52" s="274"/>
      <c r="AD52" s="274"/>
      <c r="AE52" s="274"/>
      <c r="AF52" s="274"/>
      <c r="AG52" s="274"/>
      <c r="AH52" s="274"/>
      <c r="AI52" s="291" t="s">
        <v>280</v>
      </c>
      <c r="AJ52" s="293">
        <v>0.67300000000000004</v>
      </c>
      <c r="AK52" s="297"/>
      <c r="AL52" s="277"/>
      <c r="AM52" s="274"/>
      <c r="AN52" s="271"/>
      <c r="AO52" s="271"/>
      <c r="AP52" s="271"/>
      <c r="AQ52" s="278">
        <v>0.66583333333333339</v>
      </c>
      <c r="AR52" s="278">
        <v>5.4696969696969022E-3</v>
      </c>
    </row>
    <row r="53" spans="1:44" x14ac:dyDescent="0.3">
      <c r="A53" s="271" t="s">
        <v>315</v>
      </c>
      <c r="B53" s="271" t="s">
        <v>251</v>
      </c>
      <c r="C53" s="271" t="s">
        <v>336</v>
      </c>
      <c r="D53" s="271" t="s">
        <v>299</v>
      </c>
      <c r="E53" s="271">
        <v>70</v>
      </c>
      <c r="F53" s="271">
        <v>2782</v>
      </c>
      <c r="G53" s="271">
        <v>-22.338999999999999</v>
      </c>
      <c r="H53" s="271">
        <v>16.152000000000001</v>
      </c>
      <c r="I53" s="271">
        <v>-7.6840000000000002</v>
      </c>
      <c r="J53" s="271">
        <v>32.369</v>
      </c>
      <c r="K53" s="271">
        <v>50.609000000000002</v>
      </c>
      <c r="L53" s="274">
        <v>-27.15</v>
      </c>
      <c r="M53" s="274">
        <v>-27.14</v>
      </c>
      <c r="N53" s="274"/>
      <c r="O53" s="274">
        <v>1.87</v>
      </c>
      <c r="P53" s="274"/>
      <c r="Q53" s="274">
        <v>32.85</v>
      </c>
      <c r="R53" s="274">
        <v>0.68899999999999995</v>
      </c>
      <c r="S53" s="274">
        <v>0.68899999999999995</v>
      </c>
      <c r="T53" s="274" t="s">
        <v>283</v>
      </c>
      <c r="U53" s="274"/>
      <c r="V53" s="274">
        <v>3.1E-2</v>
      </c>
      <c r="W53" s="274">
        <v>0.113</v>
      </c>
      <c r="X53" s="277">
        <v>-3.1551921579189752</v>
      </c>
      <c r="Y53" s="280"/>
      <c r="Z53" s="274"/>
      <c r="AA53" s="274"/>
      <c r="AB53" s="274"/>
      <c r="AC53" s="274"/>
      <c r="AD53" s="274"/>
      <c r="AE53" s="274"/>
      <c r="AF53" s="274"/>
      <c r="AG53" s="274"/>
      <c r="AH53" s="274"/>
      <c r="AI53" s="291" t="s">
        <v>274</v>
      </c>
      <c r="AJ53" s="293">
        <v>0.69854760000000005</v>
      </c>
      <c r="AK53" s="297"/>
      <c r="AL53" s="277"/>
      <c r="AM53" s="274"/>
      <c r="AN53" s="271"/>
      <c r="AO53" s="271"/>
      <c r="AP53" s="271"/>
      <c r="AQ53" s="278">
        <v>0.66914285714285715</v>
      </c>
      <c r="AR53" s="278">
        <v>8.7792207792206645E-3</v>
      </c>
    </row>
    <row r="54" spans="1:44" x14ac:dyDescent="0.3">
      <c r="A54" s="271" t="s">
        <v>319</v>
      </c>
      <c r="B54" s="271" t="s">
        <v>251</v>
      </c>
      <c r="C54" s="271" t="s">
        <v>337</v>
      </c>
      <c r="D54" s="271" t="s">
        <v>299</v>
      </c>
      <c r="E54" s="271">
        <v>70</v>
      </c>
      <c r="F54" s="271">
        <v>2783</v>
      </c>
      <c r="G54" s="271">
        <v>-22.36</v>
      </c>
      <c r="H54" s="271">
        <v>16.143000000000001</v>
      </c>
      <c r="I54" s="271">
        <v>-7.7469999999999999</v>
      </c>
      <c r="J54" s="271">
        <v>32.218000000000004</v>
      </c>
      <c r="K54" s="271">
        <v>0.54100000000000004</v>
      </c>
      <c r="L54" s="274">
        <v>-27.17</v>
      </c>
      <c r="M54" s="274">
        <v>-27.16</v>
      </c>
      <c r="N54" s="274"/>
      <c r="O54" s="274">
        <v>1.87</v>
      </c>
      <c r="P54" s="274"/>
      <c r="Q54" s="274">
        <v>32.85</v>
      </c>
      <c r="R54" s="274">
        <v>0.65400000000000003</v>
      </c>
      <c r="S54" s="274">
        <v>0.65400000000000003</v>
      </c>
      <c r="T54" s="274" t="s">
        <v>283</v>
      </c>
      <c r="U54" s="274"/>
      <c r="V54" s="274">
        <v>-9.6000000000000002E-2</v>
      </c>
      <c r="W54" s="274">
        <v>1E-3</v>
      </c>
      <c r="X54" s="277">
        <v>6.1348008753788577</v>
      </c>
      <c r="Y54" s="280"/>
      <c r="Z54" s="274"/>
      <c r="AA54" s="274"/>
      <c r="AB54" s="274"/>
      <c r="AC54" s="274"/>
      <c r="AD54" s="274"/>
      <c r="AE54" s="274"/>
      <c r="AF54" s="274"/>
      <c r="AG54" s="274"/>
      <c r="AH54" s="274"/>
      <c r="AI54" s="291" t="s">
        <v>275</v>
      </c>
      <c r="AJ54" s="293">
        <v>0.62145240000000002</v>
      </c>
      <c r="AK54" s="297"/>
      <c r="AL54" s="277"/>
      <c r="AM54" s="274"/>
      <c r="AN54" s="271"/>
      <c r="AO54" s="271"/>
      <c r="AP54" s="271"/>
      <c r="AQ54" s="278">
        <v>0.66725000000000001</v>
      </c>
      <c r="AR54" s="278">
        <v>6.8863636363635239E-3</v>
      </c>
    </row>
    <row r="55" spans="1:44" x14ac:dyDescent="0.3">
      <c r="A55" s="271" t="s">
        <v>323</v>
      </c>
      <c r="B55" s="271" t="s">
        <v>251</v>
      </c>
      <c r="C55" s="271" t="s">
        <v>338</v>
      </c>
      <c r="D55" s="271" t="s">
        <v>299</v>
      </c>
      <c r="E55" s="271">
        <v>70</v>
      </c>
      <c r="F55" s="271">
        <v>2784</v>
      </c>
      <c r="G55" s="271">
        <v>-22.359000000000002</v>
      </c>
      <c r="H55" s="271">
        <v>16.091000000000001</v>
      </c>
      <c r="I55" s="271">
        <v>-7.8129999999999997</v>
      </c>
      <c r="J55" s="271">
        <v>31.890999999999998</v>
      </c>
      <c r="K55" s="271">
        <v>-23.001999999999999</v>
      </c>
      <c r="L55" s="274">
        <v>-27.17</v>
      </c>
      <c r="M55" s="274">
        <v>-27.16</v>
      </c>
      <c r="N55" s="274"/>
      <c r="O55" s="274">
        <v>1.82</v>
      </c>
      <c r="P55" s="274"/>
      <c r="Q55" s="274">
        <v>32.799999999999997</v>
      </c>
      <c r="R55" s="274">
        <v>0.63600000000000001</v>
      </c>
      <c r="S55" s="274">
        <v>0.63600000000000001</v>
      </c>
      <c r="T55" s="274" t="s">
        <v>283</v>
      </c>
      <c r="U55" s="274"/>
      <c r="V55" s="274">
        <v>-0.308</v>
      </c>
      <c r="W55" s="274">
        <v>-4.2999999999999997E-2</v>
      </c>
      <c r="X55" s="277">
        <v>11.301864241631279</v>
      </c>
      <c r="Y55" s="280"/>
      <c r="Z55" s="274"/>
      <c r="AA55" s="274"/>
      <c r="AB55" s="274"/>
      <c r="AC55" s="274"/>
      <c r="AD55" s="274"/>
      <c r="AE55" s="274"/>
      <c r="AF55" s="274"/>
      <c r="AG55" s="274"/>
      <c r="AH55" s="274"/>
      <c r="AI55" s="291"/>
      <c r="AJ55" s="291"/>
      <c r="AK55" s="297"/>
      <c r="AL55" s="277"/>
      <c r="AM55" s="274"/>
      <c r="AN55" s="271"/>
      <c r="AO55" s="271"/>
      <c r="AP55" s="271"/>
      <c r="AQ55" s="278">
        <v>0.6637777777777778</v>
      </c>
      <c r="AR55" s="278">
        <v>3.414141414141314E-3</v>
      </c>
    </row>
    <row r="56" spans="1:44" x14ac:dyDescent="0.3">
      <c r="A56" s="271" t="s">
        <v>325</v>
      </c>
      <c r="B56" s="271" t="s">
        <v>251</v>
      </c>
      <c r="C56" s="271" t="s">
        <v>339</v>
      </c>
      <c r="D56" s="271" t="s">
        <v>299</v>
      </c>
      <c r="E56" s="271">
        <v>70</v>
      </c>
      <c r="F56" s="271">
        <v>2784</v>
      </c>
      <c r="G56" s="271">
        <v>-22.359000000000002</v>
      </c>
      <c r="H56" s="271">
        <v>16.11</v>
      </c>
      <c r="I56" s="271">
        <v>-7.7919999999999998</v>
      </c>
      <c r="J56" s="271">
        <v>32.000999999999998</v>
      </c>
      <c r="K56" s="271">
        <v>-6.9880000000000004</v>
      </c>
      <c r="L56" s="274">
        <v>-27.17</v>
      </c>
      <c r="M56" s="274">
        <v>-27.16</v>
      </c>
      <c r="N56" s="274"/>
      <c r="O56" s="274">
        <v>1.84</v>
      </c>
      <c r="P56" s="274"/>
      <c r="Q56" s="274">
        <v>32.82</v>
      </c>
      <c r="R56" s="274">
        <v>0.63900000000000001</v>
      </c>
      <c r="S56" s="274">
        <v>0.63900000000000001</v>
      </c>
      <c r="T56" s="274" t="s">
        <v>283</v>
      </c>
      <c r="U56" s="274"/>
      <c r="V56" s="274">
        <v>-0.23799999999999999</v>
      </c>
      <c r="W56" s="274">
        <v>-1.4999999999999999E-2</v>
      </c>
      <c r="X56" s="277">
        <v>10.42075154892234</v>
      </c>
      <c r="Y56" s="280"/>
      <c r="Z56" s="274"/>
      <c r="AA56" s="274"/>
      <c r="AB56" s="274"/>
      <c r="AC56" s="274"/>
      <c r="AD56" s="274"/>
      <c r="AE56" s="274"/>
      <c r="AF56" s="274"/>
      <c r="AG56" s="274"/>
      <c r="AH56" s="274"/>
      <c r="AI56" s="291" t="s">
        <v>281</v>
      </c>
      <c r="AJ56" s="293">
        <v>0.66800000000000004</v>
      </c>
      <c r="AK56" s="297"/>
      <c r="AL56" s="277"/>
      <c r="AM56" s="274"/>
      <c r="AN56" s="271"/>
      <c r="AO56" s="271"/>
      <c r="AP56" s="271"/>
      <c r="AQ56" s="278">
        <v>0.6613</v>
      </c>
      <c r="AR56" s="278">
        <v>9.3636363636351305E-4</v>
      </c>
    </row>
    <row r="57" spans="1:44" x14ac:dyDescent="0.3">
      <c r="A57" s="271" t="s">
        <v>327</v>
      </c>
      <c r="B57" s="271" t="s">
        <v>251</v>
      </c>
      <c r="C57" s="271" t="s">
        <v>340</v>
      </c>
      <c r="D57" s="271" t="s">
        <v>299</v>
      </c>
      <c r="E57" s="271">
        <v>70</v>
      </c>
      <c r="F57" s="271">
        <v>2784</v>
      </c>
      <c r="G57" s="271">
        <v>-22.361999999999998</v>
      </c>
      <c r="H57" s="271">
        <v>16.079999999999998</v>
      </c>
      <c r="I57" s="271">
        <v>-7.7939999999999996</v>
      </c>
      <c r="J57" s="271">
        <v>31.782</v>
      </c>
      <c r="K57" s="271">
        <v>-8.9039999999999999</v>
      </c>
      <c r="L57" s="274">
        <v>-27.17</v>
      </c>
      <c r="M57" s="274">
        <v>-27.16</v>
      </c>
      <c r="N57" s="274"/>
      <c r="O57" s="274">
        <v>1.81</v>
      </c>
      <c r="P57" s="274"/>
      <c r="Q57" s="274">
        <v>32.79</v>
      </c>
      <c r="R57" s="274">
        <v>0.67100000000000004</v>
      </c>
      <c r="S57" s="274">
        <v>0.67100000000000004</v>
      </c>
      <c r="T57" s="274" t="s">
        <v>283</v>
      </c>
      <c r="U57" s="274"/>
      <c r="V57" s="274">
        <v>-0.39</v>
      </c>
      <c r="W57" s="274">
        <v>-1.7000000000000001E-2</v>
      </c>
      <c r="X57" s="277">
        <v>1.5046979295594838</v>
      </c>
      <c r="Y57" s="280"/>
      <c r="Z57" s="274"/>
      <c r="AA57" s="274"/>
      <c r="AB57" s="274"/>
      <c r="AC57" s="274"/>
      <c r="AD57" s="274"/>
      <c r="AE57" s="274"/>
      <c r="AF57" s="274"/>
      <c r="AG57" s="274"/>
      <c r="AH57" s="274"/>
      <c r="AI57" s="291" t="s">
        <v>282</v>
      </c>
      <c r="AJ57" s="293">
        <v>1.749999999999996E-2</v>
      </c>
      <c r="AK57" s="297"/>
      <c r="AL57" s="277"/>
      <c r="AM57" s="274"/>
      <c r="AN57" s="271"/>
      <c r="AO57" s="271"/>
      <c r="AP57" s="271"/>
      <c r="AQ57" s="278">
        <v>0.6621818181818182</v>
      </c>
      <c r="AR57" s="278">
        <v>1.8181818181817189E-3</v>
      </c>
    </row>
    <row r="58" spans="1:44" x14ac:dyDescent="0.3">
      <c r="A58" s="271">
        <v>0</v>
      </c>
      <c r="B58" s="271">
        <v>0</v>
      </c>
      <c r="C58" s="271">
        <v>0</v>
      </c>
      <c r="D58" s="271">
        <v>0</v>
      </c>
      <c r="E58" s="271">
        <v>0</v>
      </c>
      <c r="F58" s="271">
        <v>0</v>
      </c>
      <c r="G58" s="271">
        <v>0</v>
      </c>
      <c r="H58" s="271">
        <v>0</v>
      </c>
      <c r="I58" s="271">
        <v>0</v>
      </c>
      <c r="J58" s="271">
        <v>0</v>
      </c>
      <c r="K58" s="271">
        <v>0</v>
      </c>
      <c r="L58" s="274" t="e">
        <v>#N/A</v>
      </c>
      <c r="M58" s="274" t="e">
        <v>#N/A</v>
      </c>
      <c r="N58" s="274"/>
      <c r="O58" s="274" t="e">
        <v>#N/A</v>
      </c>
      <c r="P58" s="274"/>
      <c r="Q58" s="274" t="e">
        <v>#N/A</v>
      </c>
      <c r="R58" s="274" t="e">
        <v>#N/A</v>
      </c>
      <c r="S58" s="274" t="e">
        <v>#N/A</v>
      </c>
      <c r="T58" s="274">
        <v>0</v>
      </c>
      <c r="U58" s="274"/>
      <c r="V58" s="274">
        <v>0</v>
      </c>
      <c r="W58" s="274">
        <v>0</v>
      </c>
      <c r="X58" s="277" t="e">
        <v>#N/A</v>
      </c>
      <c r="Y58" s="280"/>
      <c r="Z58" s="274"/>
      <c r="AA58" s="274"/>
      <c r="AB58" s="274"/>
      <c r="AC58" s="274"/>
      <c r="AD58" s="274"/>
      <c r="AE58" s="274"/>
      <c r="AF58" s="274"/>
      <c r="AG58" s="274"/>
      <c r="AH58" s="274"/>
      <c r="AI58" s="291" t="s">
        <v>276</v>
      </c>
      <c r="AJ58" s="293">
        <v>0.72049999999999992</v>
      </c>
      <c r="AK58" s="297"/>
      <c r="AL58" s="277"/>
      <c r="AM58" s="274"/>
      <c r="AN58" s="271"/>
      <c r="AO58" s="271"/>
      <c r="AP58" s="271"/>
      <c r="AQ58" s="278" t="e">
        <v>#N/A</v>
      </c>
      <c r="AR58" s="278" t="e">
        <v>#N/A</v>
      </c>
    </row>
    <row r="59" spans="1:44" x14ac:dyDescent="0.3">
      <c r="A59" s="271">
        <v>0</v>
      </c>
      <c r="B59" s="271">
        <v>0</v>
      </c>
      <c r="C59" s="271">
        <v>0</v>
      </c>
      <c r="D59" s="271">
        <v>0</v>
      </c>
      <c r="E59" s="271">
        <v>0</v>
      </c>
      <c r="F59" s="271">
        <v>0</v>
      </c>
      <c r="G59" s="271">
        <v>0</v>
      </c>
      <c r="H59" s="271">
        <v>0</v>
      </c>
      <c r="I59" s="271">
        <v>0</v>
      </c>
      <c r="J59" s="271">
        <v>0</v>
      </c>
      <c r="K59" s="271">
        <v>0</v>
      </c>
      <c r="L59" s="274" t="e">
        <v>#N/A</v>
      </c>
      <c r="M59" s="274" t="e">
        <v>#N/A</v>
      </c>
      <c r="N59" s="274"/>
      <c r="O59" s="274" t="e">
        <v>#N/A</v>
      </c>
      <c r="P59" s="274"/>
      <c r="Q59" s="274" t="e">
        <v>#N/A</v>
      </c>
      <c r="R59" s="274" t="e">
        <v>#N/A</v>
      </c>
      <c r="S59" s="274" t="e">
        <v>#N/A</v>
      </c>
      <c r="T59" s="274"/>
      <c r="U59" s="274"/>
      <c r="V59" s="274">
        <v>0</v>
      </c>
      <c r="W59" s="274">
        <v>0</v>
      </c>
      <c r="X59" s="277" t="e">
        <v>#N/A</v>
      </c>
      <c r="Y59" s="287"/>
      <c r="Z59" s="286"/>
      <c r="AA59" s="286"/>
      <c r="AB59" s="289"/>
      <c r="AC59" s="289"/>
      <c r="AD59" s="289"/>
      <c r="AE59" s="289"/>
      <c r="AF59" s="289"/>
      <c r="AG59" s="289"/>
      <c r="AH59" s="289"/>
      <c r="AI59" s="291" t="s">
        <v>277</v>
      </c>
      <c r="AJ59" s="293">
        <v>0.61550000000000016</v>
      </c>
      <c r="AK59" s="296"/>
      <c r="AL59" s="277"/>
      <c r="AM59" s="277"/>
      <c r="AN59" s="279"/>
      <c r="AO59" s="279"/>
      <c r="AP59" s="271"/>
      <c r="AQ59" s="278" t="e">
        <v>#N/A</v>
      </c>
      <c r="AR59" s="278" t="e">
        <v>#N/A</v>
      </c>
    </row>
    <row r="60" spans="1:44" x14ac:dyDescent="0.3">
      <c r="A60" s="271">
        <v>0</v>
      </c>
      <c r="B60" s="271">
        <v>0</v>
      </c>
      <c r="C60" s="271">
        <v>0</v>
      </c>
      <c r="D60" s="271">
        <v>0</v>
      </c>
      <c r="E60" s="271">
        <v>0</v>
      </c>
      <c r="F60" s="271">
        <v>0</v>
      </c>
      <c r="G60" s="271">
        <v>0</v>
      </c>
      <c r="H60" s="271">
        <v>0</v>
      </c>
      <c r="I60" s="271">
        <v>0</v>
      </c>
      <c r="J60" s="271">
        <v>0</v>
      </c>
      <c r="K60" s="271">
        <v>0</v>
      </c>
      <c r="L60" s="274" t="e">
        <v>#N/A</v>
      </c>
      <c r="M60" s="274" t="e">
        <v>#N/A</v>
      </c>
      <c r="N60" s="274"/>
      <c r="O60" s="274" t="e">
        <v>#N/A</v>
      </c>
      <c r="P60" s="274"/>
      <c r="Q60" s="274" t="e">
        <v>#N/A</v>
      </c>
      <c r="R60" s="274" t="e">
        <v>#N/A</v>
      </c>
      <c r="S60" s="274" t="e">
        <v>#N/A</v>
      </c>
      <c r="T60" s="274"/>
      <c r="U60" s="274"/>
      <c r="V60" s="274">
        <v>0</v>
      </c>
      <c r="W60" s="274">
        <v>0</v>
      </c>
      <c r="X60" s="277" t="e">
        <v>#N/A</v>
      </c>
      <c r="Y60" s="280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97"/>
      <c r="AL60" s="277"/>
      <c r="AM60" s="274"/>
      <c r="AN60" s="271"/>
      <c r="AO60" s="271"/>
      <c r="AP60" s="271"/>
      <c r="AQ60" s="278" t="e">
        <v>#N/A</v>
      </c>
      <c r="AR60" s="278" t="e">
        <v>#N/A</v>
      </c>
    </row>
    <row r="61" spans="1:44" x14ac:dyDescent="0.3">
      <c r="A61" s="271">
        <v>0</v>
      </c>
      <c r="B61" s="271">
        <v>0</v>
      </c>
      <c r="C61" s="271">
        <v>0</v>
      </c>
      <c r="D61" s="271">
        <v>0</v>
      </c>
      <c r="E61" s="271">
        <v>0</v>
      </c>
      <c r="F61" s="271">
        <v>0</v>
      </c>
      <c r="G61" s="271">
        <v>0</v>
      </c>
      <c r="H61" s="271">
        <v>0</v>
      </c>
      <c r="I61" s="271">
        <v>0</v>
      </c>
      <c r="J61" s="271">
        <v>0</v>
      </c>
      <c r="K61" s="271">
        <v>0</v>
      </c>
      <c r="L61" s="274" t="e">
        <v>#N/A</v>
      </c>
      <c r="M61" s="274" t="e">
        <v>#N/A</v>
      </c>
      <c r="N61" s="274"/>
      <c r="O61" s="274" t="e">
        <v>#N/A</v>
      </c>
      <c r="P61" s="274"/>
      <c r="Q61" s="274" t="e">
        <v>#N/A</v>
      </c>
      <c r="R61" s="274" t="e">
        <v>#N/A</v>
      </c>
      <c r="S61" s="274" t="e">
        <v>#N/A</v>
      </c>
      <c r="T61" s="274"/>
      <c r="U61" s="274"/>
      <c r="V61" s="274">
        <v>0</v>
      </c>
      <c r="W61" s="274">
        <v>0</v>
      </c>
      <c r="X61" s="277" t="e">
        <v>#N/A</v>
      </c>
      <c r="Y61" s="280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97"/>
      <c r="AL61" s="277"/>
      <c r="AM61" s="274"/>
      <c r="AN61" s="271"/>
      <c r="AO61" s="271"/>
      <c r="AP61" s="271"/>
      <c r="AQ61" s="278" t="e">
        <v>#N/A</v>
      </c>
      <c r="AR61" s="278" t="e">
        <v>#N/A</v>
      </c>
    </row>
    <row r="62" spans="1:44" x14ac:dyDescent="0.3">
      <c r="A62" s="271">
        <v>0</v>
      </c>
      <c r="B62" s="271">
        <v>0</v>
      </c>
      <c r="C62" s="271">
        <v>0</v>
      </c>
      <c r="D62" s="271">
        <v>0</v>
      </c>
      <c r="E62" s="271">
        <v>0</v>
      </c>
      <c r="F62" s="271">
        <v>0</v>
      </c>
      <c r="G62" s="271">
        <v>0</v>
      </c>
      <c r="H62" s="271">
        <v>0</v>
      </c>
      <c r="I62" s="271">
        <v>0</v>
      </c>
      <c r="J62" s="271">
        <v>0</v>
      </c>
      <c r="K62" s="271">
        <v>0</v>
      </c>
      <c r="L62" s="274" t="e">
        <v>#N/A</v>
      </c>
      <c r="M62" s="274" t="e">
        <v>#N/A</v>
      </c>
      <c r="N62" s="274"/>
      <c r="O62" s="274" t="e">
        <v>#N/A</v>
      </c>
      <c r="P62" s="274"/>
      <c r="Q62" s="274" t="e">
        <v>#N/A</v>
      </c>
      <c r="R62" s="274" t="e">
        <v>#N/A</v>
      </c>
      <c r="S62" s="274" t="e">
        <v>#N/A</v>
      </c>
      <c r="T62" s="274"/>
      <c r="U62" s="274"/>
      <c r="V62" s="274">
        <v>0</v>
      </c>
      <c r="W62" s="274">
        <v>0</v>
      </c>
      <c r="X62" s="277" t="e">
        <v>#N/A</v>
      </c>
      <c r="Y62" s="280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97"/>
      <c r="AL62" s="277"/>
      <c r="AM62" s="274"/>
      <c r="AN62" s="271"/>
      <c r="AO62" s="271"/>
      <c r="AP62" s="271"/>
      <c r="AQ62" s="278" t="e">
        <v>#N/A</v>
      </c>
      <c r="AR62" s="278" t="e">
        <v>#N/A</v>
      </c>
    </row>
    <row r="63" spans="1:44" x14ac:dyDescent="0.3">
      <c r="A63" s="271">
        <v>0</v>
      </c>
      <c r="B63" s="271">
        <v>0</v>
      </c>
      <c r="C63" s="271">
        <v>0</v>
      </c>
      <c r="D63" s="271">
        <v>0</v>
      </c>
      <c r="E63" s="271">
        <v>0</v>
      </c>
      <c r="F63" s="271">
        <v>0</v>
      </c>
      <c r="G63" s="271">
        <v>0</v>
      </c>
      <c r="H63" s="271">
        <v>0</v>
      </c>
      <c r="I63" s="271">
        <v>0</v>
      </c>
      <c r="J63" s="271">
        <v>0</v>
      </c>
      <c r="K63" s="271">
        <v>0</v>
      </c>
      <c r="L63" s="274" t="e">
        <v>#N/A</v>
      </c>
      <c r="M63" s="274" t="e">
        <v>#N/A</v>
      </c>
      <c r="N63" s="274"/>
      <c r="O63" s="274" t="e">
        <v>#N/A</v>
      </c>
      <c r="P63" s="274"/>
      <c r="Q63" s="274" t="e">
        <v>#N/A</v>
      </c>
      <c r="R63" s="274" t="e">
        <v>#N/A</v>
      </c>
      <c r="S63" s="274" t="e">
        <v>#N/A</v>
      </c>
      <c r="T63" s="274"/>
      <c r="U63" s="274"/>
      <c r="V63" s="274">
        <v>0</v>
      </c>
      <c r="W63" s="274">
        <v>0</v>
      </c>
      <c r="X63" s="277" t="e">
        <v>#N/A</v>
      </c>
      <c r="Y63" s="280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97"/>
      <c r="AL63" s="277"/>
      <c r="AM63" s="274"/>
      <c r="AN63" s="271"/>
      <c r="AO63" s="271"/>
      <c r="AP63" s="271"/>
      <c r="AQ63" s="278" t="e">
        <v>#N/A</v>
      </c>
      <c r="AR63" s="278" t="e">
        <v>#N/A</v>
      </c>
    </row>
    <row r="64" spans="1:44" x14ac:dyDescent="0.3">
      <c r="A64" s="271">
        <v>0</v>
      </c>
      <c r="B64" s="271">
        <v>0</v>
      </c>
      <c r="C64" s="271">
        <v>0</v>
      </c>
      <c r="D64" s="271">
        <v>0</v>
      </c>
      <c r="E64" s="271">
        <v>0</v>
      </c>
      <c r="F64" s="271">
        <v>0</v>
      </c>
      <c r="G64" s="271">
        <v>0</v>
      </c>
      <c r="H64" s="271">
        <v>0</v>
      </c>
      <c r="I64" s="271">
        <v>0</v>
      </c>
      <c r="J64" s="271">
        <v>0</v>
      </c>
      <c r="K64" s="271">
        <v>0</v>
      </c>
      <c r="L64" s="274" t="e">
        <v>#N/A</v>
      </c>
      <c r="M64" s="274" t="e">
        <v>#N/A</v>
      </c>
      <c r="N64" s="274"/>
      <c r="O64" s="274" t="e">
        <v>#N/A</v>
      </c>
      <c r="P64" s="274"/>
      <c r="Q64" s="274" t="e">
        <v>#N/A</v>
      </c>
      <c r="R64" s="274" t="e">
        <v>#N/A</v>
      </c>
      <c r="S64" s="274" t="e">
        <v>#N/A</v>
      </c>
      <c r="T64" s="274"/>
      <c r="U64" s="274"/>
      <c r="V64" s="274">
        <v>0</v>
      </c>
      <c r="W64" s="274">
        <v>0</v>
      </c>
      <c r="X64" s="277" t="e">
        <v>#N/A</v>
      </c>
      <c r="Y64" s="280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97"/>
      <c r="AL64" s="277"/>
      <c r="AM64" s="274"/>
      <c r="AN64" s="271"/>
      <c r="AO64" s="271"/>
      <c r="AP64" s="271"/>
      <c r="AQ64" s="278" t="e">
        <v>#N/A</v>
      </c>
      <c r="AR64" s="278" t="e">
        <v>#N/A</v>
      </c>
    </row>
    <row r="65" spans="1:44" x14ac:dyDescent="0.3">
      <c r="A65" s="271" t="s">
        <v>341</v>
      </c>
      <c r="B65" s="271" t="s">
        <v>283</v>
      </c>
      <c r="C65" s="271" t="s">
        <v>435</v>
      </c>
      <c r="D65" s="271"/>
      <c r="E65" s="271"/>
      <c r="F65" s="271"/>
      <c r="G65" s="271"/>
      <c r="H65" s="271"/>
      <c r="I65" s="271"/>
      <c r="J65" s="271"/>
      <c r="K65" s="271"/>
      <c r="L65" s="272">
        <v>-21.941999999999997</v>
      </c>
      <c r="M65" s="272">
        <v>-21.925333333333334</v>
      </c>
      <c r="N65" s="273">
        <v>4.3338461235053617E-2</v>
      </c>
      <c r="O65" s="272">
        <v>-0.82400000000000007</v>
      </c>
      <c r="P65" s="273">
        <v>2.799999999999998E-2</v>
      </c>
      <c r="Q65" s="272">
        <v>30.069999999999997</v>
      </c>
      <c r="R65" s="272">
        <v>0.66839999999999999</v>
      </c>
      <c r="S65" s="273">
        <v>0.66839999999999999</v>
      </c>
      <c r="T65" s="273">
        <v>1.8643318731742294E-2</v>
      </c>
      <c r="U65" s="285">
        <v>4.8136841977383122E-3</v>
      </c>
      <c r="V65" s="274" t="s">
        <v>283</v>
      </c>
      <c r="W65" s="274" t="s">
        <v>283</v>
      </c>
      <c r="X65" s="286"/>
      <c r="Y65" s="287">
        <v>2.33414477404851</v>
      </c>
      <c r="Z65" s="287">
        <v>5.0109229501981138</v>
      </c>
      <c r="AA65" s="287">
        <v>1.2938147423497222</v>
      </c>
      <c r="AB65" s="288">
        <v>4.9631642353881291E-3</v>
      </c>
      <c r="AC65" s="288">
        <v>1.0324325787149428E-2</v>
      </c>
      <c r="AD65" s="289">
        <v>-3.3958725423786973</v>
      </c>
      <c r="AE65" s="289">
        <v>-5.0092755591626883</v>
      </c>
      <c r="AF65" s="290">
        <v>-6.064316793275907</v>
      </c>
      <c r="AG65" s="275">
        <v>-4.1060225657016298</v>
      </c>
      <c r="AH65" s="275">
        <v>-0.42141511045935304</v>
      </c>
      <c r="AI65" s="275"/>
      <c r="AJ65" s="275"/>
      <c r="AK65" s="298">
        <v>1.9306845336336096</v>
      </c>
      <c r="AL65" s="276">
        <v>-1.3149870862067132</v>
      </c>
      <c r="AM65" s="276">
        <v>1.3341199152722538</v>
      </c>
      <c r="AN65" s="276">
        <v>-2.7144497368178122</v>
      </c>
      <c r="AO65" s="276">
        <v>2.7972597829128176</v>
      </c>
      <c r="AP65" s="271"/>
      <c r="AQ65" s="274"/>
      <c r="AR65" s="274"/>
    </row>
    <row r="66" spans="1:44" x14ac:dyDescent="0.3">
      <c r="A66" s="271"/>
      <c r="B66" s="271"/>
      <c r="C66" s="271"/>
      <c r="D66" s="271"/>
      <c r="E66" s="271"/>
      <c r="F66" s="271"/>
      <c r="G66" s="271"/>
      <c r="H66" s="271"/>
      <c r="I66" s="271"/>
      <c r="J66" s="271"/>
      <c r="K66" s="271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7"/>
      <c r="Y66" s="287"/>
      <c r="Z66" s="286"/>
      <c r="AA66" s="286"/>
      <c r="AB66" s="289"/>
      <c r="AC66" s="289"/>
      <c r="AD66" s="289"/>
      <c r="AE66" s="289"/>
      <c r="AF66" s="289"/>
      <c r="AG66" s="289"/>
      <c r="AH66" s="289"/>
      <c r="AI66" s="289"/>
      <c r="AJ66" s="289"/>
      <c r="AK66" s="296"/>
      <c r="AL66" s="277"/>
      <c r="AM66" s="277"/>
      <c r="AN66" s="279"/>
      <c r="AO66" s="279"/>
      <c r="AP66" s="271"/>
      <c r="AQ66" s="278" t="e">
        <v>#DIV/0!</v>
      </c>
      <c r="AR66" s="278" t="e">
        <v>#DIV/0!</v>
      </c>
    </row>
    <row r="67" spans="1:44" x14ac:dyDescent="0.3">
      <c r="A67" s="271" t="s">
        <v>300</v>
      </c>
      <c r="B67" s="271" t="s">
        <v>419</v>
      </c>
      <c r="C67" s="271" t="s">
        <v>342</v>
      </c>
      <c r="D67" s="271" t="s">
        <v>299</v>
      </c>
      <c r="E67" s="271">
        <v>70</v>
      </c>
      <c r="F67" s="271">
        <v>2779</v>
      </c>
      <c r="G67" s="271">
        <v>-17.577000000000002</v>
      </c>
      <c r="H67" s="271">
        <v>12.74</v>
      </c>
      <c r="I67" s="271">
        <v>-6.0190000000000001</v>
      </c>
      <c r="J67" s="271">
        <v>25.364000000000001</v>
      </c>
      <c r="K67" s="271">
        <v>4.5380000000000003</v>
      </c>
      <c r="L67" s="274">
        <v>-21.95</v>
      </c>
      <c r="M67" s="274">
        <v>-21.92</v>
      </c>
      <c r="N67" s="274"/>
      <c r="O67" s="274">
        <v>-0.81</v>
      </c>
      <c r="P67" s="274"/>
      <c r="Q67" s="274">
        <v>30.08</v>
      </c>
      <c r="R67" s="274">
        <v>0.67900000000000005</v>
      </c>
      <c r="S67" s="274">
        <v>0.67900000000000005</v>
      </c>
      <c r="T67" s="274" t="s">
        <v>283</v>
      </c>
      <c r="U67" s="274"/>
      <c r="V67" s="274">
        <v>6.0999999999999999E-2</v>
      </c>
      <c r="W67" s="274">
        <v>0.01</v>
      </c>
      <c r="X67" s="277">
        <v>-0.59594245230118759</v>
      </c>
      <c r="Y67" s="280"/>
      <c r="Z67" s="274"/>
      <c r="AA67" s="274"/>
      <c r="AB67" s="274"/>
      <c r="AC67" s="274"/>
      <c r="AD67" s="274"/>
      <c r="AE67" s="274"/>
      <c r="AF67" s="274"/>
      <c r="AG67" s="274"/>
      <c r="AH67" s="274"/>
      <c r="AI67" s="291" t="s">
        <v>271</v>
      </c>
      <c r="AJ67" s="291">
        <v>15</v>
      </c>
      <c r="AK67" s="297"/>
      <c r="AL67" s="277"/>
      <c r="AM67" s="277"/>
      <c r="AN67" s="279"/>
      <c r="AO67" s="279"/>
      <c r="AP67" s="271"/>
      <c r="AQ67" s="278">
        <v>0.67900000000000005</v>
      </c>
      <c r="AR67" s="278">
        <v>1.8636363636363562E-2</v>
      </c>
    </row>
    <row r="68" spans="1:44" x14ac:dyDescent="0.3">
      <c r="A68" s="271"/>
      <c r="B68" s="271"/>
      <c r="C68" s="271"/>
      <c r="D68" s="271"/>
      <c r="E68" s="271"/>
      <c r="F68" s="271"/>
      <c r="G68" s="271"/>
      <c r="H68" s="271"/>
      <c r="I68" s="271"/>
      <c r="J68" s="271"/>
      <c r="K68" s="271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7"/>
      <c r="Y68" s="280"/>
      <c r="Z68" s="274"/>
      <c r="AA68" s="274"/>
      <c r="AB68" s="274"/>
      <c r="AC68" s="274"/>
      <c r="AD68" s="274"/>
      <c r="AE68" s="274"/>
      <c r="AF68" s="274"/>
      <c r="AG68" s="274"/>
      <c r="AH68" s="274"/>
      <c r="AI68" s="291" t="s">
        <v>272</v>
      </c>
      <c r="AJ68" s="292">
        <v>4.3338461235053617E-2</v>
      </c>
      <c r="AK68" s="297"/>
      <c r="AL68" s="277"/>
      <c r="AM68" s="274"/>
      <c r="AN68" s="271"/>
      <c r="AO68" s="271"/>
      <c r="AP68" s="271"/>
      <c r="AQ68" s="278">
        <v>0.67900000000000005</v>
      </c>
      <c r="AR68" s="278">
        <v>1.8636363636363562E-2</v>
      </c>
    </row>
    <row r="69" spans="1:44" x14ac:dyDescent="0.3">
      <c r="A69" s="271" t="s">
        <v>304</v>
      </c>
      <c r="B69" s="271" t="s">
        <v>419</v>
      </c>
      <c r="C69" s="271" t="s">
        <v>343</v>
      </c>
      <c r="D69" s="271" t="s">
        <v>299</v>
      </c>
      <c r="E69" s="271">
        <v>70</v>
      </c>
      <c r="F69" s="271">
        <v>2780</v>
      </c>
      <c r="G69" s="271">
        <v>-17.478000000000002</v>
      </c>
      <c r="H69" s="271">
        <v>12.68</v>
      </c>
      <c r="I69" s="271">
        <v>-5.9429999999999996</v>
      </c>
      <c r="J69" s="271">
        <v>25.311</v>
      </c>
      <c r="K69" s="271">
        <v>21.137</v>
      </c>
      <c r="L69" s="274">
        <v>-21.84</v>
      </c>
      <c r="M69" s="274">
        <v>-21.81</v>
      </c>
      <c r="N69" s="274"/>
      <c r="O69" s="274">
        <v>-0.88</v>
      </c>
      <c r="P69" s="274"/>
      <c r="Q69" s="274">
        <v>30.02</v>
      </c>
      <c r="R69" s="274">
        <v>0.70399999999999996</v>
      </c>
      <c r="S69" s="274">
        <v>0.70399999999999996</v>
      </c>
      <c r="T69" s="274" t="s">
        <v>283</v>
      </c>
      <c r="U69" s="274"/>
      <c r="V69" s="274">
        <v>0.128</v>
      </c>
      <c r="W69" s="274">
        <v>5.7000000000000002E-2</v>
      </c>
      <c r="X69" s="277">
        <v>-6.8623906204215928</v>
      </c>
      <c r="Y69" s="280"/>
      <c r="Z69" s="274"/>
      <c r="AA69" s="274"/>
      <c r="AB69" s="274"/>
      <c r="AC69" s="274"/>
      <c r="AD69" s="274"/>
      <c r="AE69" s="274"/>
      <c r="AF69" s="274"/>
      <c r="AG69" s="274"/>
      <c r="AH69" s="274"/>
      <c r="AI69" s="291" t="s">
        <v>273</v>
      </c>
      <c r="AJ69" s="293">
        <v>2.799999999999998E-2</v>
      </c>
      <c r="AK69" s="297"/>
      <c r="AL69" s="277"/>
      <c r="AM69" s="277"/>
      <c r="AN69" s="271"/>
      <c r="AO69" s="271"/>
      <c r="AP69" s="271"/>
      <c r="AQ69" s="278">
        <v>0.6915</v>
      </c>
      <c r="AR69" s="278">
        <v>3.1136363636363518E-2</v>
      </c>
    </row>
    <row r="70" spans="1:44" x14ac:dyDescent="0.3">
      <c r="A70" s="271" t="s">
        <v>332</v>
      </c>
      <c r="B70" s="271" t="s">
        <v>419</v>
      </c>
      <c r="C70" s="271" t="s">
        <v>344</v>
      </c>
      <c r="D70" s="271" t="s">
        <v>299</v>
      </c>
      <c r="E70" s="271">
        <v>70</v>
      </c>
      <c r="F70" s="271">
        <v>2780</v>
      </c>
      <c r="G70" s="271">
        <v>-17.550999999999998</v>
      </c>
      <c r="H70" s="271">
        <v>12.711</v>
      </c>
      <c r="I70" s="271">
        <v>-6.0170000000000003</v>
      </c>
      <c r="J70" s="271">
        <v>25.099</v>
      </c>
      <c r="K70" s="271">
        <v>12.279</v>
      </c>
      <c r="L70" s="274">
        <v>-21.92</v>
      </c>
      <c r="M70" s="274">
        <v>-21.89</v>
      </c>
      <c r="N70" s="274"/>
      <c r="O70" s="274">
        <v>-0.84</v>
      </c>
      <c r="P70" s="274"/>
      <c r="Q70" s="274">
        <v>30.05</v>
      </c>
      <c r="R70" s="274">
        <v>0.67500000000000004</v>
      </c>
      <c r="S70" s="274">
        <v>0.67500000000000004</v>
      </c>
      <c r="T70" s="274" t="s">
        <v>283</v>
      </c>
      <c r="U70" s="274"/>
      <c r="V70" s="274">
        <v>-0.13700000000000001</v>
      </c>
      <c r="W70" s="274">
        <v>2.9000000000000001E-2</v>
      </c>
      <c r="X70" s="277">
        <v>0.4483297925247598</v>
      </c>
      <c r="Y70" s="280"/>
      <c r="Z70" s="274"/>
      <c r="AA70" s="274"/>
      <c r="AB70" s="274"/>
      <c r="AC70" s="274"/>
      <c r="AD70" s="274"/>
      <c r="AE70" s="274"/>
      <c r="AF70" s="274"/>
      <c r="AG70" s="274"/>
      <c r="AH70" s="274"/>
      <c r="AI70" s="291" t="s">
        <v>278</v>
      </c>
      <c r="AJ70" s="293">
        <v>2.9098438717609375E-2</v>
      </c>
      <c r="AK70" s="297"/>
      <c r="AL70" s="277"/>
      <c r="AM70" s="274"/>
      <c r="AN70" s="271"/>
      <c r="AO70" s="271"/>
      <c r="AP70" s="271"/>
      <c r="AQ70" s="278">
        <v>0.68599999999999994</v>
      </c>
      <c r="AR70" s="278">
        <v>2.5636363636363457E-2</v>
      </c>
    </row>
    <row r="71" spans="1:44" x14ac:dyDescent="0.3">
      <c r="A71" s="271" t="s">
        <v>306</v>
      </c>
      <c r="B71" s="271" t="s">
        <v>419</v>
      </c>
      <c r="C71" s="271" t="s">
        <v>345</v>
      </c>
      <c r="D71" s="271" t="s">
        <v>299</v>
      </c>
      <c r="E71" s="271">
        <v>70</v>
      </c>
      <c r="F71" s="271">
        <v>2780</v>
      </c>
      <c r="G71" s="271">
        <v>-17.577000000000002</v>
      </c>
      <c r="H71" s="271">
        <v>12.706</v>
      </c>
      <c r="I71" s="271">
        <v>-6.0780000000000003</v>
      </c>
      <c r="J71" s="271">
        <v>25.393999999999998</v>
      </c>
      <c r="K71" s="271">
        <v>6.9109999999999996</v>
      </c>
      <c r="L71" s="274">
        <v>-21.94</v>
      </c>
      <c r="M71" s="274">
        <v>-21.92</v>
      </c>
      <c r="N71" s="274"/>
      <c r="O71" s="274">
        <v>-0.85</v>
      </c>
      <c r="P71" s="274"/>
      <c r="Q71" s="274">
        <v>30.04</v>
      </c>
      <c r="R71" s="274">
        <v>0.64300000000000002</v>
      </c>
      <c r="S71" s="274">
        <v>0.64300000000000002</v>
      </c>
      <c r="T71" s="274" t="s">
        <v>283</v>
      </c>
      <c r="U71" s="274"/>
      <c r="V71" s="274">
        <v>0.156</v>
      </c>
      <c r="W71" s="274">
        <v>1.6E-2</v>
      </c>
      <c r="X71" s="277">
        <v>9.2585714474578253</v>
      </c>
      <c r="Y71" s="280"/>
      <c r="Z71" s="274"/>
      <c r="AA71" s="274"/>
      <c r="AB71" s="274"/>
      <c r="AC71" s="274"/>
      <c r="AD71" s="274"/>
      <c r="AE71" s="274"/>
      <c r="AF71" s="274"/>
      <c r="AG71" s="274"/>
      <c r="AH71" s="274"/>
      <c r="AI71" s="291"/>
      <c r="AJ71" s="291"/>
      <c r="AK71" s="297"/>
      <c r="AL71" s="277"/>
      <c r="AM71" s="274"/>
      <c r="AN71" s="271"/>
      <c r="AO71" s="271"/>
      <c r="AP71" s="271"/>
      <c r="AQ71" s="278">
        <v>0.67524999999999991</v>
      </c>
      <c r="AR71" s="278">
        <v>1.488636363636342E-2</v>
      </c>
    </row>
    <row r="72" spans="1:44" x14ac:dyDescent="0.3">
      <c r="A72" s="271" t="s">
        <v>308</v>
      </c>
      <c r="B72" s="271" t="s">
        <v>419</v>
      </c>
      <c r="C72" s="271" t="s">
        <v>346</v>
      </c>
      <c r="D72" s="271" t="s">
        <v>299</v>
      </c>
      <c r="E72" s="271">
        <v>70</v>
      </c>
      <c r="F72" s="271">
        <v>2781</v>
      </c>
      <c r="G72" s="271">
        <v>-17.55</v>
      </c>
      <c r="H72" s="271">
        <v>13.425000000000001</v>
      </c>
      <c r="I72" s="271">
        <v>-5.2969999999999997</v>
      </c>
      <c r="J72" s="271">
        <v>26.483000000000001</v>
      </c>
      <c r="K72" s="271">
        <v>-19.446000000000002</v>
      </c>
      <c r="L72" s="274">
        <v>-21.94</v>
      </c>
      <c r="M72" s="274">
        <v>-21.93</v>
      </c>
      <c r="N72" s="274"/>
      <c r="O72" s="274">
        <v>-0.82</v>
      </c>
      <c r="P72" s="274"/>
      <c r="Q72" s="274">
        <v>30.07</v>
      </c>
      <c r="R72" s="274">
        <v>0.68400000000000005</v>
      </c>
      <c r="S72" s="274">
        <v>0.68400000000000005</v>
      </c>
      <c r="T72" s="274"/>
      <c r="U72" s="274"/>
      <c r="V72" s="274">
        <v>-0.252</v>
      </c>
      <c r="W72" s="274">
        <v>-4.1000000000000002E-2</v>
      </c>
      <c r="X72" s="277">
        <v>-1.8846213384808834</v>
      </c>
      <c r="Y72" s="280"/>
      <c r="Z72" s="274"/>
      <c r="AA72" s="274"/>
      <c r="AB72" s="274"/>
      <c r="AC72" s="274"/>
      <c r="AD72" s="274"/>
      <c r="AE72" s="274"/>
      <c r="AF72" s="274"/>
      <c r="AG72" s="274"/>
      <c r="AH72" s="274"/>
      <c r="AI72" s="291" t="s">
        <v>279</v>
      </c>
      <c r="AJ72" s="293">
        <v>0.66025</v>
      </c>
      <c r="AK72" s="297"/>
      <c r="AL72" s="277"/>
      <c r="AM72" s="274"/>
      <c r="AN72" s="271"/>
      <c r="AO72" s="271"/>
      <c r="AP72" s="271"/>
      <c r="AQ72" s="278">
        <v>0.67699999999999994</v>
      </c>
      <c r="AR72" s="278">
        <v>1.6636363636363449E-2</v>
      </c>
    </row>
    <row r="73" spans="1:44" x14ac:dyDescent="0.3">
      <c r="A73" s="271" t="s">
        <v>309</v>
      </c>
      <c r="B73" s="271" t="s">
        <v>419</v>
      </c>
      <c r="C73" s="271" t="s">
        <v>347</v>
      </c>
      <c r="D73" s="271" t="s">
        <v>299</v>
      </c>
      <c r="E73" s="271">
        <v>70</v>
      </c>
      <c r="F73" s="271">
        <v>2781</v>
      </c>
      <c r="G73" s="271">
        <v>-17.545000000000002</v>
      </c>
      <c r="H73" s="271">
        <v>13.468</v>
      </c>
      <c r="I73" s="271">
        <v>-5.2850000000000001</v>
      </c>
      <c r="J73" s="271">
        <v>26.692</v>
      </c>
      <c r="K73" s="271">
        <v>-15.186999999999999</v>
      </c>
      <c r="L73" s="274">
        <v>-21.94</v>
      </c>
      <c r="M73" s="274">
        <v>-21.92</v>
      </c>
      <c r="N73" s="274"/>
      <c r="O73" s="274">
        <v>-0.78</v>
      </c>
      <c r="P73" s="274"/>
      <c r="Q73" s="274">
        <v>30.11</v>
      </c>
      <c r="R73" s="274">
        <v>0.64700000000000002</v>
      </c>
      <c r="S73" s="274">
        <v>0.64700000000000002</v>
      </c>
      <c r="T73" s="274"/>
      <c r="U73" s="274"/>
      <c r="V73" s="274">
        <v>-0.13600000000000001</v>
      </c>
      <c r="W73" s="274">
        <v>-3.2000000000000001E-2</v>
      </c>
      <c r="X73" s="277">
        <v>8.1105643722452783</v>
      </c>
      <c r="Y73" s="280"/>
      <c r="Z73" s="274"/>
      <c r="AA73" s="274"/>
      <c r="AB73" s="274"/>
      <c r="AC73" s="274"/>
      <c r="AD73" s="274"/>
      <c r="AE73" s="274"/>
      <c r="AF73" s="274"/>
      <c r="AG73" s="274"/>
      <c r="AH73" s="274"/>
      <c r="AI73" s="291" t="s">
        <v>280</v>
      </c>
      <c r="AJ73" s="293">
        <v>0.69025000000000003</v>
      </c>
      <c r="AK73" s="297"/>
      <c r="AL73" s="277"/>
      <c r="AM73" s="274"/>
      <c r="AN73" s="271"/>
      <c r="AO73" s="271"/>
      <c r="AP73" s="271"/>
      <c r="AQ73" s="278">
        <v>0.67200000000000004</v>
      </c>
      <c r="AR73" s="278">
        <v>1.1636363636363556E-2</v>
      </c>
    </row>
    <row r="74" spans="1:44" x14ac:dyDescent="0.3">
      <c r="A74" s="271" t="s">
        <v>310</v>
      </c>
      <c r="B74" s="271" t="s">
        <v>419</v>
      </c>
      <c r="C74" s="271" t="s">
        <v>348</v>
      </c>
      <c r="D74" s="271" t="s">
        <v>299</v>
      </c>
      <c r="E74" s="271">
        <v>70</v>
      </c>
      <c r="F74" s="271">
        <v>2781</v>
      </c>
      <c r="G74" s="271">
        <v>-17.582000000000001</v>
      </c>
      <c r="H74" s="271">
        <v>13.417999999999999</v>
      </c>
      <c r="I74" s="271">
        <v>-5.3310000000000004</v>
      </c>
      <c r="J74" s="271">
        <v>26.452999999999999</v>
      </c>
      <c r="K74" s="271">
        <v>-29.555</v>
      </c>
      <c r="L74" s="274">
        <v>-21.98</v>
      </c>
      <c r="M74" s="274">
        <v>-21.96</v>
      </c>
      <c r="N74" s="274"/>
      <c r="O74" s="274">
        <v>-0.83</v>
      </c>
      <c r="P74" s="274"/>
      <c r="Q74" s="274">
        <v>30.06</v>
      </c>
      <c r="R74" s="274">
        <v>0.69199999999999995</v>
      </c>
      <c r="S74" s="274">
        <v>0.69199999999999995</v>
      </c>
      <c r="T74" s="274"/>
      <c r="U74" s="274"/>
      <c r="V74" s="274">
        <v>-0.26700000000000002</v>
      </c>
      <c r="W74" s="274">
        <v>-6.3E-2</v>
      </c>
      <c r="X74" s="277">
        <v>-3.909018127435445</v>
      </c>
      <c r="Y74" s="280"/>
      <c r="Z74" s="274"/>
      <c r="AA74" s="274"/>
      <c r="AB74" s="274"/>
      <c r="AC74" s="274"/>
      <c r="AD74" s="274"/>
      <c r="AE74" s="274"/>
      <c r="AF74" s="274"/>
      <c r="AG74" s="274"/>
      <c r="AH74" s="274"/>
      <c r="AI74" s="291" t="s">
        <v>274</v>
      </c>
      <c r="AJ74" s="293">
        <v>0.71972800000000003</v>
      </c>
      <c r="AK74" s="297"/>
      <c r="AL74" s="277"/>
      <c r="AM74" s="274"/>
      <c r="AN74" s="271"/>
      <c r="AO74" s="271"/>
      <c r="AP74" s="271"/>
      <c r="AQ74" s="278">
        <v>0.67485714285714293</v>
      </c>
      <c r="AR74" s="278">
        <v>1.4493506493506447E-2</v>
      </c>
    </row>
    <row r="75" spans="1:44" x14ac:dyDescent="0.3">
      <c r="A75" s="271"/>
      <c r="B75" s="271"/>
      <c r="C75" s="271"/>
      <c r="D75" s="271"/>
      <c r="E75" s="271"/>
      <c r="F75" s="271"/>
      <c r="G75" s="271"/>
      <c r="H75" s="271"/>
      <c r="I75" s="271"/>
      <c r="J75" s="271"/>
      <c r="K75" s="271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7"/>
      <c r="Y75" s="280"/>
      <c r="Z75" s="274"/>
      <c r="AA75" s="274"/>
      <c r="AB75" s="274"/>
      <c r="AC75" s="274"/>
      <c r="AD75" s="274"/>
      <c r="AE75" s="274"/>
      <c r="AF75" s="274"/>
      <c r="AG75" s="274"/>
      <c r="AH75" s="274"/>
      <c r="AI75" s="291" t="s">
        <v>275</v>
      </c>
      <c r="AJ75" s="293">
        <v>0.630772</v>
      </c>
      <c r="AK75" s="297"/>
      <c r="AL75" s="277"/>
      <c r="AM75" s="274"/>
      <c r="AN75" s="271"/>
      <c r="AO75" s="271"/>
      <c r="AP75" s="271"/>
      <c r="AQ75" s="278">
        <v>0.67485714285714293</v>
      </c>
      <c r="AR75" s="278">
        <v>1.4493506493506447E-2</v>
      </c>
    </row>
    <row r="76" spans="1:44" x14ac:dyDescent="0.3">
      <c r="A76" s="271" t="s">
        <v>314</v>
      </c>
      <c r="B76" s="271" t="s">
        <v>419</v>
      </c>
      <c r="C76" s="271" t="s">
        <v>349</v>
      </c>
      <c r="D76" s="271" t="s">
        <v>299</v>
      </c>
      <c r="E76" s="271">
        <v>70</v>
      </c>
      <c r="F76" s="271">
        <v>2782</v>
      </c>
      <c r="G76" s="271">
        <v>-17.561</v>
      </c>
      <c r="H76" s="271">
        <v>13.406000000000001</v>
      </c>
      <c r="I76" s="271">
        <v>-5.351</v>
      </c>
      <c r="J76" s="271">
        <v>26.481999999999999</v>
      </c>
      <c r="K76" s="271">
        <v>65.626999999999995</v>
      </c>
      <c r="L76" s="274">
        <v>-21.95</v>
      </c>
      <c r="M76" s="274">
        <v>-21.94</v>
      </c>
      <c r="N76" s="274"/>
      <c r="O76" s="274">
        <v>-0.83</v>
      </c>
      <c r="P76" s="274"/>
      <c r="Q76" s="274">
        <v>30.06</v>
      </c>
      <c r="R76" s="274">
        <v>0.66</v>
      </c>
      <c r="S76" s="274">
        <v>0.66</v>
      </c>
      <c r="T76" s="274"/>
      <c r="U76" s="274"/>
      <c r="V76" s="274">
        <v>-0.215</v>
      </c>
      <c r="W76" s="274">
        <v>0.13600000000000001</v>
      </c>
      <c r="X76" s="277">
        <v>4.4740242022099324</v>
      </c>
      <c r="Y76" s="280"/>
      <c r="Z76" s="274"/>
      <c r="AA76" s="274"/>
      <c r="AB76" s="274"/>
      <c r="AC76" s="274"/>
      <c r="AD76" s="274"/>
      <c r="AE76" s="274"/>
      <c r="AF76" s="274"/>
      <c r="AG76" s="274"/>
      <c r="AH76" s="274"/>
      <c r="AI76" s="291"/>
      <c r="AJ76" s="291"/>
      <c r="AK76" s="297"/>
      <c r="AL76" s="277"/>
      <c r="AM76" s="274"/>
      <c r="AN76" s="271"/>
      <c r="AO76" s="271"/>
      <c r="AP76" s="271"/>
      <c r="AQ76" s="278">
        <v>0.67300000000000004</v>
      </c>
      <c r="AR76" s="278">
        <v>1.2636363636363557E-2</v>
      </c>
    </row>
    <row r="77" spans="1:44" x14ac:dyDescent="0.3">
      <c r="A77" s="271" t="s">
        <v>315</v>
      </c>
      <c r="B77" s="271" t="s">
        <v>419</v>
      </c>
      <c r="C77" s="271" t="s">
        <v>350</v>
      </c>
      <c r="D77" s="271" t="s">
        <v>299</v>
      </c>
      <c r="E77" s="271">
        <v>70</v>
      </c>
      <c r="F77" s="271">
        <v>2782</v>
      </c>
      <c r="G77" s="271">
        <v>-17.547999999999998</v>
      </c>
      <c r="H77" s="271">
        <v>13.404</v>
      </c>
      <c r="I77" s="271">
        <v>-5.3339999999999996</v>
      </c>
      <c r="J77" s="271">
        <v>27.010999999999999</v>
      </c>
      <c r="K77" s="271">
        <v>55.81</v>
      </c>
      <c r="L77" s="274">
        <v>-21.94</v>
      </c>
      <c r="M77" s="274">
        <v>-21.93</v>
      </c>
      <c r="N77" s="274"/>
      <c r="O77" s="274">
        <v>-0.84</v>
      </c>
      <c r="P77" s="274"/>
      <c r="Q77" s="274">
        <v>30.06</v>
      </c>
      <c r="R77" s="274">
        <v>0.66600000000000004</v>
      </c>
      <c r="S77" s="274">
        <v>0.66600000000000004</v>
      </c>
      <c r="T77" s="274"/>
      <c r="U77" s="274"/>
      <c r="V77" s="274">
        <v>0.29799999999999999</v>
      </c>
      <c r="W77" s="274">
        <v>0.124</v>
      </c>
      <c r="X77" s="277">
        <v>2.842527072745213</v>
      </c>
      <c r="Y77" s="280"/>
      <c r="Z77" s="274"/>
      <c r="AA77" s="274"/>
      <c r="AB77" s="274"/>
      <c r="AC77" s="274"/>
      <c r="AD77" s="274"/>
      <c r="AE77" s="274"/>
      <c r="AF77" s="274"/>
      <c r="AG77" s="274"/>
      <c r="AH77" s="274"/>
      <c r="AI77" s="291" t="s">
        <v>281</v>
      </c>
      <c r="AJ77" s="293">
        <v>0.67349999999999999</v>
      </c>
      <c r="AK77" s="297"/>
      <c r="AL77" s="277"/>
      <c r="AM77" s="274"/>
      <c r="AN77" s="271"/>
      <c r="AO77" s="271"/>
      <c r="AP77" s="271"/>
      <c r="AQ77" s="278">
        <v>0.67222222222222228</v>
      </c>
      <c r="AR77" s="278">
        <v>1.1858585858585791E-2</v>
      </c>
    </row>
    <row r="78" spans="1:44" x14ac:dyDescent="0.3">
      <c r="A78" s="271" t="s">
        <v>317</v>
      </c>
      <c r="B78" s="271" t="s">
        <v>419</v>
      </c>
      <c r="C78" s="271" t="s">
        <v>351</v>
      </c>
      <c r="D78" s="271" t="s">
        <v>299</v>
      </c>
      <c r="E78" s="271">
        <v>70</v>
      </c>
      <c r="F78" s="271">
        <v>2783</v>
      </c>
      <c r="G78" s="271">
        <v>-17.565000000000001</v>
      </c>
      <c r="H78" s="271">
        <v>13.411</v>
      </c>
      <c r="I78" s="271">
        <v>-5.35</v>
      </c>
      <c r="J78" s="271">
        <v>26.786000000000001</v>
      </c>
      <c r="K78" s="271">
        <v>-1.409</v>
      </c>
      <c r="L78" s="274">
        <v>-21.96</v>
      </c>
      <c r="M78" s="274">
        <v>-21.95</v>
      </c>
      <c r="N78" s="274"/>
      <c r="O78" s="274">
        <v>-0.83</v>
      </c>
      <c r="P78" s="274"/>
      <c r="Q78" s="274">
        <v>30.07</v>
      </c>
      <c r="R78" s="274">
        <v>0.66100000000000003</v>
      </c>
      <c r="S78" s="274">
        <v>0.66100000000000003</v>
      </c>
      <c r="T78" s="274"/>
      <c r="U78" s="274"/>
      <c r="V78" s="274">
        <v>6.9000000000000006E-2</v>
      </c>
      <c r="W78" s="274">
        <v>-3.0000000000000001E-3</v>
      </c>
      <c r="X78" s="277">
        <v>4.2000981126145689</v>
      </c>
      <c r="Y78" s="280"/>
      <c r="Z78" s="274"/>
      <c r="AA78" s="274"/>
      <c r="AB78" s="274"/>
      <c r="AC78" s="274"/>
      <c r="AD78" s="274"/>
      <c r="AE78" s="274"/>
      <c r="AF78" s="274"/>
      <c r="AG78" s="274"/>
      <c r="AH78" s="274"/>
      <c r="AI78" s="291" t="s">
        <v>282</v>
      </c>
      <c r="AJ78" s="293">
        <v>2.1000000000000019E-2</v>
      </c>
      <c r="AK78" s="297"/>
      <c r="AL78" s="277"/>
      <c r="AM78" s="274"/>
      <c r="AN78" s="271"/>
      <c r="AO78" s="271"/>
      <c r="AP78" s="271"/>
      <c r="AQ78" s="278">
        <v>0.67110000000000003</v>
      </c>
      <c r="AR78" s="278">
        <v>1.0736363636363544E-2</v>
      </c>
    </row>
    <row r="79" spans="1:44" x14ac:dyDescent="0.3">
      <c r="A79" s="271" t="s">
        <v>319</v>
      </c>
      <c r="B79" s="271" t="s">
        <v>419</v>
      </c>
      <c r="C79" s="271" t="s">
        <v>352</v>
      </c>
      <c r="D79" s="271" t="s">
        <v>299</v>
      </c>
      <c r="E79" s="271">
        <v>70</v>
      </c>
      <c r="F79" s="271">
        <v>2783</v>
      </c>
      <c r="G79" s="271">
        <v>-17.553999999999998</v>
      </c>
      <c r="H79" s="271">
        <v>13.436</v>
      </c>
      <c r="I79" s="271">
        <v>-5.32</v>
      </c>
      <c r="J79" s="271">
        <v>26.777999999999999</v>
      </c>
      <c r="K79" s="271">
        <v>13.472</v>
      </c>
      <c r="L79" s="274">
        <v>-21.95</v>
      </c>
      <c r="M79" s="274">
        <v>-21.93</v>
      </c>
      <c r="N79" s="281"/>
      <c r="O79" s="274">
        <v>-0.8</v>
      </c>
      <c r="P79" s="274"/>
      <c r="Q79" s="274">
        <v>30.09</v>
      </c>
      <c r="R79" s="274">
        <v>0.65400000000000003</v>
      </c>
      <c r="S79" s="274">
        <v>0.65400000000000003</v>
      </c>
      <c r="T79" s="274"/>
      <c r="U79" s="274"/>
      <c r="V79" s="274">
        <v>0.01</v>
      </c>
      <c r="W79" s="274">
        <v>2.8000000000000001E-2</v>
      </c>
      <c r="X79" s="277">
        <v>6.1348008753788577</v>
      </c>
      <c r="Y79" s="280"/>
      <c r="Z79" s="274"/>
      <c r="AA79" s="274"/>
      <c r="AB79" s="274"/>
      <c r="AC79" s="274"/>
      <c r="AD79" s="274"/>
      <c r="AE79" s="274"/>
      <c r="AF79" s="274"/>
      <c r="AG79" s="274"/>
      <c r="AH79" s="274"/>
      <c r="AI79" s="291" t="s">
        <v>276</v>
      </c>
      <c r="AJ79" s="293">
        <v>0.73650000000000004</v>
      </c>
      <c r="AK79" s="297"/>
      <c r="AL79" s="277"/>
      <c r="AM79" s="274"/>
      <c r="AN79" s="271"/>
      <c r="AO79" s="271"/>
      <c r="AP79" s="271"/>
      <c r="AQ79" s="278">
        <v>0.66954545454545455</v>
      </c>
      <c r="AR79" s="278">
        <v>9.1818181818180689E-3</v>
      </c>
    </row>
    <row r="80" spans="1:44" x14ac:dyDescent="0.3">
      <c r="A80" s="271" t="s">
        <v>321</v>
      </c>
      <c r="B80" s="271" t="s">
        <v>419</v>
      </c>
      <c r="C80" s="271" t="s">
        <v>353</v>
      </c>
      <c r="D80" s="271" t="s">
        <v>299</v>
      </c>
      <c r="E80" s="271">
        <v>70</v>
      </c>
      <c r="F80" s="271">
        <v>2783</v>
      </c>
      <c r="G80" s="271">
        <v>-17.559000000000001</v>
      </c>
      <c r="H80" s="271">
        <v>13.378</v>
      </c>
      <c r="I80" s="271">
        <v>-5.3520000000000003</v>
      </c>
      <c r="J80" s="271">
        <v>26.419</v>
      </c>
      <c r="K80" s="271">
        <v>-1.2569999999999999</v>
      </c>
      <c r="L80" s="274">
        <v>-21.95</v>
      </c>
      <c r="M80" s="274">
        <v>-21.94</v>
      </c>
      <c r="N80" s="274"/>
      <c r="O80" s="274">
        <v>-0.86</v>
      </c>
      <c r="P80" s="274"/>
      <c r="Q80" s="274">
        <v>30.04</v>
      </c>
      <c r="R80" s="274">
        <v>0.68500000000000005</v>
      </c>
      <c r="S80" s="274">
        <v>0.68500000000000005</v>
      </c>
      <c r="T80" s="274"/>
      <c r="U80" s="274"/>
      <c r="V80" s="274">
        <v>-0.22</v>
      </c>
      <c r="W80" s="274">
        <v>-1E-3</v>
      </c>
      <c r="X80" s="277">
        <v>-2.140170503695856</v>
      </c>
      <c r="Y80" s="287"/>
      <c r="Z80" s="286"/>
      <c r="AA80" s="286"/>
      <c r="AB80" s="289"/>
      <c r="AC80" s="289"/>
      <c r="AD80" s="289"/>
      <c r="AE80" s="289"/>
      <c r="AF80" s="289"/>
      <c r="AG80" s="289"/>
      <c r="AH80" s="289"/>
      <c r="AI80" s="291" t="s">
        <v>277</v>
      </c>
      <c r="AJ80" s="293">
        <v>0.61049999999999993</v>
      </c>
      <c r="AK80" s="296"/>
      <c r="AL80" s="277"/>
      <c r="AM80" s="277"/>
      <c r="AN80" s="279"/>
      <c r="AO80" s="279"/>
      <c r="AP80" s="271"/>
      <c r="AQ80" s="278">
        <v>0.67083333333333339</v>
      </c>
      <c r="AR80" s="278">
        <v>1.0469696969696907E-2</v>
      </c>
    </row>
    <row r="81" spans="1:44" x14ac:dyDescent="0.3">
      <c r="A81" s="271" t="s">
        <v>323</v>
      </c>
      <c r="B81" s="271" t="s">
        <v>419</v>
      </c>
      <c r="C81" s="271" t="s">
        <v>354</v>
      </c>
      <c r="D81" s="271" t="s">
        <v>299</v>
      </c>
      <c r="E81" s="271">
        <v>70</v>
      </c>
      <c r="F81" s="271">
        <v>2784</v>
      </c>
      <c r="G81" s="271">
        <v>-17.503</v>
      </c>
      <c r="H81" s="271">
        <v>13.422000000000001</v>
      </c>
      <c r="I81" s="271">
        <v>-5.2619999999999996</v>
      </c>
      <c r="J81" s="271">
        <v>26.495999999999999</v>
      </c>
      <c r="K81" s="271">
        <v>-8.5510000000000002</v>
      </c>
      <c r="L81" s="274">
        <v>-21.89</v>
      </c>
      <c r="M81" s="274">
        <v>-21.88</v>
      </c>
      <c r="N81" s="274"/>
      <c r="O81" s="274">
        <v>-0.81</v>
      </c>
      <c r="P81" s="274"/>
      <c r="Q81" s="274">
        <v>30.08</v>
      </c>
      <c r="R81" s="274">
        <v>0.67200000000000004</v>
      </c>
      <c r="S81" s="274">
        <v>0.67200000000000004</v>
      </c>
      <c r="T81" s="274"/>
      <c r="U81" s="274"/>
      <c r="V81" s="274">
        <v>-0.23400000000000001</v>
      </c>
      <c r="W81" s="274">
        <v>-1.4999999999999999E-2</v>
      </c>
      <c r="X81" s="277">
        <v>1.2394591444345338</v>
      </c>
      <c r="Y81" s="280"/>
      <c r="Z81" s="274"/>
      <c r="AA81" s="274"/>
      <c r="AB81" s="274"/>
      <c r="AC81" s="274"/>
      <c r="AD81" s="274"/>
      <c r="AE81" s="274"/>
      <c r="AF81" s="274"/>
      <c r="AG81" s="274"/>
      <c r="AH81" s="274"/>
      <c r="AI81" s="274"/>
      <c r="AJ81" s="274"/>
      <c r="AK81" s="297"/>
      <c r="AL81" s="277"/>
      <c r="AM81" s="274"/>
      <c r="AN81" s="271"/>
      <c r="AO81" s="271"/>
      <c r="AP81" s="271"/>
      <c r="AQ81" s="278">
        <v>0.67092307692307707</v>
      </c>
      <c r="AR81" s="278">
        <v>1.055944055944058E-2</v>
      </c>
    </row>
    <row r="82" spans="1:44" x14ac:dyDescent="0.3">
      <c r="A82" s="271" t="s">
        <v>325</v>
      </c>
      <c r="B82" s="271" t="s">
        <v>419</v>
      </c>
      <c r="C82" s="271" t="s">
        <v>355</v>
      </c>
      <c r="D82" s="271" t="s">
        <v>299</v>
      </c>
      <c r="E82" s="271">
        <v>70</v>
      </c>
      <c r="F82" s="271">
        <v>2784</v>
      </c>
      <c r="G82" s="271">
        <v>-17.632999999999999</v>
      </c>
      <c r="H82" s="271">
        <v>13.465999999999999</v>
      </c>
      <c r="I82" s="271">
        <v>-5.3929999999999998</v>
      </c>
      <c r="J82" s="271">
        <v>26.727</v>
      </c>
      <c r="K82" s="271">
        <v>13.131</v>
      </c>
      <c r="L82" s="274">
        <v>-22.03</v>
      </c>
      <c r="M82" s="274">
        <v>-22.02</v>
      </c>
      <c r="N82" s="274"/>
      <c r="O82" s="274">
        <v>-0.77</v>
      </c>
      <c r="P82" s="274"/>
      <c r="Q82" s="274">
        <v>30.13</v>
      </c>
      <c r="R82" s="274">
        <v>0.63300000000000001</v>
      </c>
      <c r="S82" s="274">
        <v>0.63300000000000001</v>
      </c>
      <c r="T82" s="274"/>
      <c r="U82" s="274"/>
      <c r="V82" s="274">
        <v>-9.8000000000000004E-2</v>
      </c>
      <c r="W82" s="274">
        <v>2.5000000000000001E-2</v>
      </c>
      <c r="X82" s="277">
        <v>12.19124170389216</v>
      </c>
      <c r="Y82" s="280"/>
      <c r="Z82" s="274"/>
      <c r="AA82" s="274"/>
      <c r="AB82" s="274"/>
      <c r="AC82" s="274"/>
      <c r="AD82" s="274"/>
      <c r="AE82" s="274"/>
      <c r="AF82" s="274"/>
      <c r="AG82" s="274"/>
      <c r="AH82" s="274"/>
      <c r="AI82" s="274"/>
      <c r="AJ82" s="274"/>
      <c r="AK82" s="297"/>
      <c r="AL82" s="277"/>
      <c r="AM82" s="274"/>
      <c r="AN82" s="271"/>
      <c r="AO82" s="271"/>
      <c r="AP82" s="271"/>
      <c r="AQ82" s="278">
        <v>0.66821428571428576</v>
      </c>
      <c r="AR82" s="278">
        <v>7.8506493506492747E-3</v>
      </c>
    </row>
    <row r="83" spans="1:44" x14ac:dyDescent="0.3">
      <c r="A83" s="271" t="s">
        <v>327</v>
      </c>
      <c r="B83" s="271" t="s">
        <v>419</v>
      </c>
      <c r="C83" s="271" t="s">
        <v>356</v>
      </c>
      <c r="D83" s="271" t="s">
        <v>299</v>
      </c>
      <c r="E83" s="271">
        <v>70</v>
      </c>
      <c r="F83" s="271">
        <v>2784</v>
      </c>
      <c r="G83" s="271">
        <v>-17.555</v>
      </c>
      <c r="H83" s="271">
        <v>13.425000000000001</v>
      </c>
      <c r="I83" s="271">
        <v>-5.3159999999999998</v>
      </c>
      <c r="J83" s="271">
        <v>26.434999999999999</v>
      </c>
      <c r="K83" s="271">
        <v>-0.74199999999999999</v>
      </c>
      <c r="L83" s="274">
        <v>-21.95</v>
      </c>
      <c r="M83" s="274">
        <v>-21.94</v>
      </c>
      <c r="N83" s="274"/>
      <c r="O83" s="274">
        <v>-0.81</v>
      </c>
      <c r="P83" s="274"/>
      <c r="Q83" s="274">
        <v>30.09</v>
      </c>
      <c r="R83" s="274">
        <v>0.67100000000000004</v>
      </c>
      <c r="S83" s="274">
        <v>0.67100000000000004</v>
      </c>
      <c r="T83" s="274"/>
      <c r="U83" s="274"/>
      <c r="V83" s="274">
        <v>-0.29699999999999999</v>
      </c>
      <c r="W83" s="274">
        <v>-1E-3</v>
      </c>
      <c r="X83" s="277">
        <v>1.5046979295594838</v>
      </c>
      <c r="Y83" s="280"/>
      <c r="Z83" s="274"/>
      <c r="AA83" s="274"/>
      <c r="AB83" s="274"/>
      <c r="AC83" s="274"/>
      <c r="AD83" s="274"/>
      <c r="AE83" s="274"/>
      <c r="AF83" s="274"/>
      <c r="AG83" s="274"/>
      <c r="AH83" s="274"/>
      <c r="AI83" s="274"/>
      <c r="AJ83" s="274"/>
      <c r="AK83" s="297"/>
      <c r="AL83" s="277"/>
      <c r="AM83" s="274"/>
      <c r="AN83" s="271"/>
      <c r="AO83" s="271"/>
      <c r="AP83" s="271"/>
      <c r="AQ83" s="278">
        <v>0.66839999999999999</v>
      </c>
      <c r="AR83" s="278">
        <v>8.0363636363635083E-3</v>
      </c>
    </row>
    <row r="84" spans="1:44" x14ac:dyDescent="0.3">
      <c r="A84" s="271">
        <v>0</v>
      </c>
      <c r="B84" s="271">
        <v>0</v>
      </c>
      <c r="C84" s="271">
        <v>0</v>
      </c>
      <c r="D84" s="271">
        <v>0</v>
      </c>
      <c r="E84" s="271">
        <v>0</v>
      </c>
      <c r="F84" s="271">
        <v>0</v>
      </c>
      <c r="G84" s="271">
        <v>0</v>
      </c>
      <c r="H84" s="271">
        <v>0</v>
      </c>
      <c r="I84" s="271">
        <v>0</v>
      </c>
      <c r="J84" s="271">
        <v>0</v>
      </c>
      <c r="K84" s="271">
        <v>0</v>
      </c>
      <c r="L84" s="274" t="e">
        <v>#N/A</v>
      </c>
      <c r="M84" s="274" t="e">
        <v>#N/A</v>
      </c>
      <c r="N84" s="274"/>
      <c r="O84" s="274" t="e">
        <v>#N/A</v>
      </c>
      <c r="P84" s="274"/>
      <c r="Q84" s="274" t="e">
        <v>#N/A</v>
      </c>
      <c r="R84" s="274" t="e">
        <v>#N/A</v>
      </c>
      <c r="S84" s="274" t="e">
        <v>#N/A</v>
      </c>
      <c r="T84" s="274"/>
      <c r="U84" s="274"/>
      <c r="V84" s="274">
        <v>0</v>
      </c>
      <c r="W84" s="274">
        <v>0</v>
      </c>
      <c r="X84" s="277" t="e">
        <v>#N/A</v>
      </c>
      <c r="Y84" s="280"/>
      <c r="Z84" s="274"/>
      <c r="AA84" s="274"/>
      <c r="AB84" s="274"/>
      <c r="AC84" s="274"/>
      <c r="AD84" s="274"/>
      <c r="AE84" s="274"/>
      <c r="AF84" s="274"/>
      <c r="AG84" s="274"/>
      <c r="AH84" s="274"/>
      <c r="AI84" s="274"/>
      <c r="AJ84" s="274"/>
      <c r="AK84" s="297"/>
      <c r="AL84" s="277"/>
      <c r="AM84" s="274"/>
      <c r="AN84" s="271"/>
      <c r="AO84" s="271"/>
      <c r="AP84" s="271"/>
      <c r="AQ84" s="278" t="e">
        <v>#N/A</v>
      </c>
      <c r="AR84" s="278" t="e">
        <v>#N/A</v>
      </c>
    </row>
    <row r="85" spans="1:44" x14ac:dyDescent="0.3">
      <c r="A85" s="271">
        <v>0</v>
      </c>
      <c r="B85" s="271">
        <v>0</v>
      </c>
      <c r="C85" s="271">
        <v>0</v>
      </c>
      <c r="D85" s="271">
        <v>0</v>
      </c>
      <c r="E85" s="271">
        <v>0</v>
      </c>
      <c r="F85" s="271">
        <v>0</v>
      </c>
      <c r="G85" s="271">
        <v>0</v>
      </c>
      <c r="H85" s="271">
        <v>0</v>
      </c>
      <c r="I85" s="271">
        <v>0</v>
      </c>
      <c r="J85" s="271">
        <v>0</v>
      </c>
      <c r="K85" s="271">
        <v>0</v>
      </c>
      <c r="L85" s="274" t="e">
        <v>#N/A</v>
      </c>
      <c r="M85" s="274" t="e">
        <v>#N/A</v>
      </c>
      <c r="N85" s="274"/>
      <c r="O85" s="274" t="e">
        <v>#N/A</v>
      </c>
      <c r="P85" s="274"/>
      <c r="Q85" s="274" t="e">
        <v>#N/A</v>
      </c>
      <c r="R85" s="274" t="e">
        <v>#N/A</v>
      </c>
      <c r="S85" s="274" t="e">
        <v>#N/A</v>
      </c>
      <c r="T85" s="274"/>
      <c r="U85" s="274"/>
      <c r="V85" s="274">
        <v>0</v>
      </c>
      <c r="W85" s="274">
        <v>0</v>
      </c>
      <c r="X85" s="277" t="e">
        <v>#N/A</v>
      </c>
      <c r="Y85" s="280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97"/>
      <c r="AL85" s="277"/>
      <c r="AM85" s="274"/>
      <c r="AN85" s="271"/>
      <c r="AO85" s="271"/>
      <c r="AP85" s="271"/>
      <c r="AQ85" s="278" t="e">
        <v>#N/A</v>
      </c>
      <c r="AR85" s="278" t="e">
        <v>#N/A</v>
      </c>
    </row>
    <row r="86" spans="1:44" x14ac:dyDescent="0.3">
      <c r="A86" s="271" t="s">
        <v>357</v>
      </c>
      <c r="B86" s="271" t="s">
        <v>283</v>
      </c>
      <c r="C86" s="271" t="s">
        <v>436</v>
      </c>
      <c r="D86" s="271"/>
      <c r="E86" s="271"/>
      <c r="F86" s="271"/>
      <c r="G86" s="271"/>
      <c r="H86" s="271"/>
      <c r="I86" s="271"/>
      <c r="J86" s="271"/>
      <c r="K86" s="271"/>
      <c r="L86" s="272">
        <v>-1.0755555555555556</v>
      </c>
      <c r="M86" s="272">
        <v>-1.0266666666666664</v>
      </c>
      <c r="N86" s="273">
        <v>9.3808315196468567E-2</v>
      </c>
      <c r="O86" s="272">
        <v>2.382222222222222</v>
      </c>
      <c r="P86" s="273">
        <v>0.10400617265632504</v>
      </c>
      <c r="Q86" s="272">
        <v>33.377777777777773</v>
      </c>
      <c r="R86" s="272">
        <v>0.66733333333333333</v>
      </c>
      <c r="S86" s="273">
        <v>0.66733333333333333</v>
      </c>
      <c r="T86" s="273">
        <v>8.6152319888800639E-3</v>
      </c>
      <c r="U86" s="285">
        <v>2.8717439962933546E-3</v>
      </c>
      <c r="V86" s="274" t="s">
        <v>283</v>
      </c>
      <c r="W86" s="274" t="s">
        <v>283</v>
      </c>
      <c r="X86" s="286"/>
      <c r="Y86" s="287">
        <v>2.5126569870114648</v>
      </c>
      <c r="Z86" s="287">
        <v>2.2903221064960659</v>
      </c>
      <c r="AA86" s="287">
        <v>0.76344070216535531</v>
      </c>
      <c r="AB86" s="288">
        <v>3.0446919139913561E-3</v>
      </c>
      <c r="AC86" s="288">
        <v>6.6222535307002162E-3</v>
      </c>
      <c r="AD86" s="289">
        <v>-0.15318556881675249</v>
      </c>
      <c r="AE86" s="289">
        <v>-1.7729175694726109</v>
      </c>
      <c r="AF86" s="290">
        <v>-2.8327265775270689</v>
      </c>
      <c r="AG86" s="275">
        <v>-0.86060575954848073</v>
      </c>
      <c r="AH86" s="275">
        <v>2.8337849616403386</v>
      </c>
      <c r="AI86" s="275"/>
      <c r="AJ86" s="275"/>
      <c r="AK86" s="298">
        <v>2.2157792436879618</v>
      </c>
      <c r="AL86" s="276">
        <v>-0.81143867114764134</v>
      </c>
      <c r="AM86" s="276">
        <v>0.81867602311007204</v>
      </c>
      <c r="AN86" s="276">
        <v>-1.7557871318090292</v>
      </c>
      <c r="AO86" s="276">
        <v>1.7900280968710263</v>
      </c>
      <c r="AP86" s="271"/>
      <c r="AQ86" s="274"/>
      <c r="AR86" s="274"/>
    </row>
    <row r="87" spans="1:44" x14ac:dyDescent="0.3">
      <c r="A87" s="271" t="s">
        <v>297</v>
      </c>
      <c r="B87" s="271" t="s">
        <v>260</v>
      </c>
      <c r="C87" s="271" t="s">
        <v>358</v>
      </c>
      <c r="D87" s="271" t="s">
        <v>299</v>
      </c>
      <c r="E87" s="271">
        <v>70</v>
      </c>
      <c r="F87" s="271">
        <v>2656</v>
      </c>
      <c r="G87" s="271">
        <v>6.2720000000000002</v>
      </c>
      <c r="H87" s="271">
        <v>9.57</v>
      </c>
      <c r="I87" s="271">
        <v>15.733000000000001</v>
      </c>
      <c r="J87" s="271">
        <v>19.439</v>
      </c>
      <c r="K87" s="271">
        <v>61.921999999999997</v>
      </c>
      <c r="L87" s="274">
        <v>-1.1399999999999999</v>
      </c>
      <c r="M87" s="274">
        <v>-1.04</v>
      </c>
      <c r="N87" s="274"/>
      <c r="O87" s="274">
        <v>2.44</v>
      </c>
      <c r="P87" s="274"/>
      <c r="Q87" s="274">
        <v>33.44</v>
      </c>
      <c r="R87" s="274">
        <v>0.65900000000000003</v>
      </c>
      <c r="S87" s="274">
        <v>0.65900000000000003</v>
      </c>
      <c r="T87" s="274" t="s">
        <v>283</v>
      </c>
      <c r="U87" s="274"/>
      <c r="V87" s="274">
        <v>8.3000000000000004E-2</v>
      </c>
      <c r="W87" s="274">
        <v>8.8999999999999996E-2</v>
      </c>
      <c r="X87" s="277">
        <v>4.7487635313932515</v>
      </c>
      <c r="Y87" s="287"/>
      <c r="Z87" s="286"/>
      <c r="AA87" s="286"/>
      <c r="AB87" s="289"/>
      <c r="AC87" s="289"/>
      <c r="AD87" s="289"/>
      <c r="AE87" s="289"/>
      <c r="AF87" s="289"/>
      <c r="AG87" s="289"/>
      <c r="AH87" s="289"/>
      <c r="AI87" s="289"/>
      <c r="AJ87" s="289"/>
      <c r="AK87" s="296"/>
      <c r="AL87" s="277"/>
      <c r="AM87" s="277"/>
      <c r="AN87" s="279"/>
      <c r="AO87" s="279"/>
      <c r="AP87" s="271"/>
      <c r="AQ87" s="278">
        <v>0.65900000000000003</v>
      </c>
      <c r="AR87" s="278">
        <v>-1.3636363636364557E-3</v>
      </c>
    </row>
    <row r="88" spans="1:44" x14ac:dyDescent="0.3">
      <c r="A88" s="271" t="s">
        <v>300</v>
      </c>
      <c r="B88" s="271" t="s">
        <v>260</v>
      </c>
      <c r="C88" s="271" t="s">
        <v>359</v>
      </c>
      <c r="D88" s="271" t="s">
        <v>299</v>
      </c>
      <c r="E88" s="271">
        <v>70</v>
      </c>
      <c r="F88" s="271">
        <v>2656</v>
      </c>
      <c r="G88" s="271">
        <v>6.42</v>
      </c>
      <c r="H88" s="271">
        <v>9.3759999999999994</v>
      </c>
      <c r="I88" s="271">
        <v>15.698</v>
      </c>
      <c r="J88" s="271">
        <v>19.14</v>
      </c>
      <c r="K88" s="271">
        <v>81.891000000000005</v>
      </c>
      <c r="L88" s="274">
        <v>-0.97</v>
      </c>
      <c r="M88" s="274">
        <v>-0.87</v>
      </c>
      <c r="N88" s="274"/>
      <c r="O88" s="274">
        <v>2.25</v>
      </c>
      <c r="P88" s="274"/>
      <c r="Q88" s="274">
        <v>33.24</v>
      </c>
      <c r="R88" s="274">
        <v>0.66300000000000003</v>
      </c>
      <c r="S88" s="274">
        <v>0.66300000000000003</v>
      </c>
      <c r="T88" s="274" t="s">
        <v>283</v>
      </c>
      <c r="U88" s="274"/>
      <c r="V88" s="274">
        <v>0.17799999999999999</v>
      </c>
      <c r="W88" s="274">
        <v>0.11899999999999999</v>
      </c>
      <c r="X88" s="277">
        <v>3.6546696631900204</v>
      </c>
      <c r="Y88" s="280"/>
      <c r="Z88" s="274"/>
      <c r="AA88" s="274"/>
      <c r="AB88" s="274"/>
      <c r="AC88" s="274"/>
      <c r="AD88" s="274"/>
      <c r="AE88" s="274"/>
      <c r="AF88" s="274"/>
      <c r="AG88" s="274"/>
      <c r="AH88" s="274"/>
      <c r="AI88" s="291" t="s">
        <v>271</v>
      </c>
      <c r="AJ88" s="291">
        <v>9</v>
      </c>
      <c r="AK88" s="297"/>
      <c r="AL88" s="277"/>
      <c r="AM88" s="277"/>
      <c r="AN88" s="279"/>
      <c r="AO88" s="279"/>
      <c r="AP88" s="271"/>
      <c r="AQ88" s="278">
        <v>0.66100000000000003</v>
      </c>
      <c r="AR88" s="278">
        <v>6.3636363636354609E-4</v>
      </c>
    </row>
    <row r="89" spans="1:44" x14ac:dyDescent="0.3">
      <c r="A89" s="271" t="s">
        <v>302</v>
      </c>
      <c r="B89" s="271" t="s">
        <v>260</v>
      </c>
      <c r="C89" s="271" t="s">
        <v>360</v>
      </c>
      <c r="D89" s="271" t="s">
        <v>299</v>
      </c>
      <c r="E89" s="271">
        <v>70</v>
      </c>
      <c r="F89" s="271">
        <v>2656</v>
      </c>
      <c r="G89" s="271">
        <v>6.1719999999999997</v>
      </c>
      <c r="H89" s="271">
        <v>9.5670000000000002</v>
      </c>
      <c r="I89" s="271">
        <v>15.625</v>
      </c>
      <c r="J89" s="271">
        <v>19.366</v>
      </c>
      <c r="K89" s="271">
        <v>60.262</v>
      </c>
      <c r="L89" s="274">
        <v>-1.24</v>
      </c>
      <c r="M89" s="274">
        <v>-1.1399999999999999</v>
      </c>
      <c r="N89" s="274"/>
      <c r="O89" s="274">
        <v>2.44</v>
      </c>
      <c r="P89" s="274"/>
      <c r="Q89" s="274">
        <v>33.43</v>
      </c>
      <c r="R89" s="274">
        <v>0.65700000000000003</v>
      </c>
      <c r="S89" s="274">
        <v>0.65700000000000003</v>
      </c>
      <c r="T89" s="274" t="s">
        <v>283</v>
      </c>
      <c r="U89" s="274"/>
      <c r="V89" s="274">
        <v>1.9E-2</v>
      </c>
      <c r="W89" s="274">
        <v>8.6999999999999994E-2</v>
      </c>
      <c r="X89" s="277">
        <v>5.300698064280482</v>
      </c>
      <c r="Y89" s="280"/>
      <c r="Z89" s="274"/>
      <c r="AA89" s="274"/>
      <c r="AB89" s="274"/>
      <c r="AC89" s="274"/>
      <c r="AD89" s="274"/>
      <c r="AE89" s="274"/>
      <c r="AF89" s="274"/>
      <c r="AG89" s="274"/>
      <c r="AH89" s="274"/>
      <c r="AI89" s="291" t="s">
        <v>272</v>
      </c>
      <c r="AJ89" s="292">
        <v>9.3808315196468567E-2</v>
      </c>
      <c r="AK89" s="297"/>
      <c r="AL89" s="277"/>
      <c r="AM89" s="274"/>
      <c r="AN89" s="271"/>
      <c r="AO89" s="271"/>
      <c r="AP89" s="271"/>
      <c r="AQ89" s="278">
        <v>0.65966666666666673</v>
      </c>
      <c r="AR89" s="278">
        <v>-6.9696969696975142E-4</v>
      </c>
    </row>
    <row r="90" spans="1:44" x14ac:dyDescent="0.3">
      <c r="A90" s="271" t="s">
        <v>304</v>
      </c>
      <c r="B90" s="271" t="s">
        <v>260</v>
      </c>
      <c r="C90" s="271" t="s">
        <v>361</v>
      </c>
      <c r="D90" s="271" t="s">
        <v>299</v>
      </c>
      <c r="E90" s="271">
        <v>70</v>
      </c>
      <c r="F90" s="271">
        <v>2660</v>
      </c>
      <c r="G90" s="271">
        <v>6.29</v>
      </c>
      <c r="H90" s="271">
        <v>9.4740000000000002</v>
      </c>
      <c r="I90" s="271">
        <v>15.667</v>
      </c>
      <c r="J90" s="271">
        <v>19.16</v>
      </c>
      <c r="K90" s="271">
        <v>47.951000000000001</v>
      </c>
      <c r="L90" s="274">
        <v>-1.1200000000000001</v>
      </c>
      <c r="M90" s="274">
        <v>-1.01</v>
      </c>
      <c r="N90" s="274"/>
      <c r="O90" s="274">
        <v>2.34</v>
      </c>
      <c r="P90" s="274"/>
      <c r="Q90" s="274">
        <v>33.340000000000003</v>
      </c>
      <c r="R90" s="274">
        <v>0.66900000000000004</v>
      </c>
      <c r="S90" s="274">
        <v>0.66900000000000004</v>
      </c>
      <c r="T90" s="274" t="s">
        <v>283</v>
      </c>
      <c r="U90" s="274"/>
      <c r="V90" s="274">
        <v>2E-3</v>
      </c>
      <c r="W90" s="274">
        <v>7.8E-2</v>
      </c>
      <c r="X90" s="277">
        <v>2.0374912487953907</v>
      </c>
      <c r="Y90" s="280"/>
      <c r="Z90" s="274"/>
      <c r="AA90" s="274"/>
      <c r="AB90" s="274"/>
      <c r="AC90" s="274"/>
      <c r="AD90" s="274"/>
      <c r="AE90" s="274"/>
      <c r="AF90" s="274"/>
      <c r="AG90" s="274"/>
      <c r="AH90" s="274"/>
      <c r="AI90" s="291" t="s">
        <v>273</v>
      </c>
      <c r="AJ90" s="293">
        <v>0.10400617265632504</v>
      </c>
      <c r="AK90" s="297"/>
      <c r="AL90" s="277"/>
      <c r="AM90" s="277"/>
      <c r="AN90" s="271"/>
      <c r="AO90" s="271"/>
      <c r="AP90" s="271"/>
      <c r="AQ90" s="278">
        <v>0.66200000000000003</v>
      </c>
      <c r="AR90" s="278">
        <v>1.636363636363547E-3</v>
      </c>
    </row>
    <row r="91" spans="1:44" x14ac:dyDescent="0.3">
      <c r="A91" s="271"/>
      <c r="B91" s="271"/>
      <c r="C91" s="271"/>
      <c r="D91" s="271"/>
      <c r="E91" s="271"/>
      <c r="F91" s="271"/>
      <c r="G91" s="271"/>
      <c r="H91" s="271"/>
      <c r="I91" s="271"/>
      <c r="J91" s="271"/>
      <c r="K91" s="271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  <c r="X91" s="277"/>
      <c r="Y91" s="280"/>
      <c r="Z91" s="274"/>
      <c r="AA91" s="274"/>
      <c r="AB91" s="274"/>
      <c r="AC91" s="274"/>
      <c r="AD91" s="274"/>
      <c r="AE91" s="274"/>
      <c r="AF91" s="274"/>
      <c r="AG91" s="274"/>
      <c r="AH91" s="274"/>
      <c r="AI91" s="291" t="s">
        <v>278</v>
      </c>
      <c r="AJ91" s="293">
        <v>2.8291145061465593E-2</v>
      </c>
      <c r="AK91" s="297"/>
      <c r="AL91" s="277"/>
      <c r="AM91" s="274"/>
      <c r="AN91" s="271"/>
      <c r="AO91" s="271"/>
      <c r="AP91" s="271"/>
      <c r="AQ91" s="278">
        <v>0.66200000000000003</v>
      </c>
      <c r="AR91" s="278">
        <v>1.636363636363547E-3</v>
      </c>
    </row>
    <row r="92" spans="1:44" x14ac:dyDescent="0.3">
      <c r="A92" s="271" t="s">
        <v>306</v>
      </c>
      <c r="B92" s="271" t="s">
        <v>260</v>
      </c>
      <c r="C92" s="271" t="s">
        <v>362</v>
      </c>
      <c r="D92" s="271" t="s">
        <v>299</v>
      </c>
      <c r="E92" s="271">
        <v>70</v>
      </c>
      <c r="F92" s="271">
        <v>2660</v>
      </c>
      <c r="G92" s="271">
        <v>6.2460000000000004</v>
      </c>
      <c r="H92" s="271">
        <v>9.4819999999999993</v>
      </c>
      <c r="I92" s="271">
        <v>15.632999999999999</v>
      </c>
      <c r="J92" s="271">
        <v>18.978000000000002</v>
      </c>
      <c r="K92" s="271">
        <v>28.548999999999999</v>
      </c>
      <c r="L92" s="274">
        <v>-1.1599999999999999</v>
      </c>
      <c r="M92" s="274">
        <v>-1.06</v>
      </c>
      <c r="N92" s="274"/>
      <c r="O92" s="274">
        <v>2.35</v>
      </c>
      <c r="P92" s="274"/>
      <c r="Q92" s="274">
        <v>33.340000000000003</v>
      </c>
      <c r="R92" s="274">
        <v>0.67400000000000004</v>
      </c>
      <c r="S92" s="274">
        <v>0.67400000000000004</v>
      </c>
      <c r="T92" s="274"/>
      <c r="U92" s="274"/>
      <c r="V92" s="274">
        <v>-0.19</v>
      </c>
      <c r="W92" s="274">
        <v>4.7E-2</v>
      </c>
      <c r="X92" s="277">
        <v>0.71127875258309814</v>
      </c>
      <c r="Y92" s="280"/>
      <c r="Z92" s="274"/>
      <c r="AA92" s="274"/>
      <c r="AB92" s="274"/>
      <c r="AC92" s="274"/>
      <c r="AD92" s="274"/>
      <c r="AE92" s="274"/>
      <c r="AF92" s="274"/>
      <c r="AG92" s="274"/>
      <c r="AH92" s="274"/>
      <c r="AI92" s="291"/>
      <c r="AJ92" s="291"/>
      <c r="AK92" s="297"/>
      <c r="AL92" s="277"/>
      <c r="AM92" s="274"/>
      <c r="AN92" s="271"/>
      <c r="AO92" s="271"/>
      <c r="AP92" s="271"/>
      <c r="AQ92" s="278">
        <v>0.66439999999999999</v>
      </c>
      <c r="AR92" s="278">
        <v>4.0363636363635047E-3</v>
      </c>
    </row>
    <row r="93" spans="1:44" x14ac:dyDescent="0.3">
      <c r="A93" s="271" t="s">
        <v>308</v>
      </c>
      <c r="B93" s="271" t="s">
        <v>260</v>
      </c>
      <c r="C93" s="271" t="s">
        <v>363</v>
      </c>
      <c r="D93" s="271" t="s">
        <v>299</v>
      </c>
      <c r="E93" s="271">
        <v>70</v>
      </c>
      <c r="F93" s="271">
        <v>2920</v>
      </c>
      <c r="G93" s="271">
        <v>2.246</v>
      </c>
      <c r="H93" s="271">
        <v>15.869</v>
      </c>
      <c r="I93" s="271">
        <v>17.783000000000001</v>
      </c>
      <c r="J93" s="271">
        <v>31.259</v>
      </c>
      <c r="K93" s="271">
        <v>47.273000000000003</v>
      </c>
      <c r="L93" s="274">
        <v>-0.91</v>
      </c>
      <c r="M93" s="274">
        <v>-0.92</v>
      </c>
      <c r="N93" s="274"/>
      <c r="O93" s="274">
        <v>2.2999999999999998</v>
      </c>
      <c r="P93" s="274"/>
      <c r="Q93" s="274">
        <v>33.29</v>
      </c>
      <c r="R93" s="274">
        <v>0.66600000000000004</v>
      </c>
      <c r="S93" s="274">
        <v>0.66600000000000004</v>
      </c>
      <c r="T93" s="274"/>
      <c r="U93" s="274"/>
      <c r="V93" s="274">
        <v>-2.8000000000000001E-2</v>
      </c>
      <c r="W93" s="274">
        <v>7.9000000000000001E-2</v>
      </c>
      <c r="X93" s="277">
        <v>2.842527072745213</v>
      </c>
      <c r="Y93" s="280"/>
      <c r="Z93" s="274"/>
      <c r="AA93" s="274"/>
      <c r="AB93" s="274"/>
      <c r="AC93" s="274"/>
      <c r="AD93" s="274"/>
      <c r="AE93" s="274"/>
      <c r="AF93" s="274"/>
      <c r="AG93" s="274"/>
      <c r="AH93" s="274"/>
      <c r="AI93" s="291" t="s">
        <v>279</v>
      </c>
      <c r="AJ93" s="293">
        <v>0.65850000000000009</v>
      </c>
      <c r="AK93" s="297"/>
      <c r="AL93" s="277"/>
      <c r="AM93" s="274"/>
      <c r="AN93" s="271"/>
      <c r="AO93" s="271"/>
      <c r="AP93" s="271"/>
      <c r="AQ93" s="278">
        <v>0.66466666666666663</v>
      </c>
      <c r="AR93" s="278">
        <v>4.303030303030142E-3</v>
      </c>
    </row>
    <row r="94" spans="1:44" x14ac:dyDescent="0.3">
      <c r="A94" s="271" t="s">
        <v>309</v>
      </c>
      <c r="B94" s="271" t="s">
        <v>260</v>
      </c>
      <c r="C94" s="271" t="s">
        <v>364</v>
      </c>
      <c r="D94" s="271" t="s">
        <v>299</v>
      </c>
      <c r="E94" s="271">
        <v>70</v>
      </c>
      <c r="F94" s="271">
        <v>2920</v>
      </c>
      <c r="G94" s="271">
        <v>2.0110000000000001</v>
      </c>
      <c r="H94" s="271">
        <v>16.201000000000001</v>
      </c>
      <c r="I94" s="271">
        <v>17.869</v>
      </c>
      <c r="J94" s="271">
        <v>31.815999999999999</v>
      </c>
      <c r="K94" s="271">
        <v>67.683000000000007</v>
      </c>
      <c r="L94" s="274">
        <v>-1.17</v>
      </c>
      <c r="M94" s="274">
        <v>-1.19</v>
      </c>
      <c r="N94" s="274"/>
      <c r="O94" s="274">
        <v>2.62</v>
      </c>
      <c r="P94" s="274"/>
      <c r="Q94" s="274">
        <v>33.630000000000003</v>
      </c>
      <c r="R94" s="274">
        <v>0.67200000000000004</v>
      </c>
      <c r="S94" s="274">
        <v>0.67200000000000004</v>
      </c>
      <c r="T94" s="274"/>
      <c r="U94" s="274"/>
      <c r="V94" s="274">
        <v>-0.14399999999999999</v>
      </c>
      <c r="W94" s="274">
        <v>0.112</v>
      </c>
      <c r="X94" s="277">
        <v>1.2394591444345338</v>
      </c>
      <c r="Y94" s="280"/>
      <c r="Z94" s="274"/>
      <c r="AA94" s="274"/>
      <c r="AB94" s="274"/>
      <c r="AC94" s="274"/>
      <c r="AD94" s="274"/>
      <c r="AE94" s="274"/>
      <c r="AF94" s="274"/>
      <c r="AG94" s="274"/>
      <c r="AH94" s="274"/>
      <c r="AI94" s="291" t="s">
        <v>280</v>
      </c>
      <c r="AJ94" s="293">
        <v>0.6725000000000001</v>
      </c>
      <c r="AK94" s="297"/>
      <c r="AL94" s="277"/>
      <c r="AM94" s="274"/>
      <c r="AN94" s="271"/>
      <c r="AO94" s="271"/>
      <c r="AP94" s="271"/>
      <c r="AQ94" s="278">
        <v>0.6657142857142857</v>
      </c>
      <c r="AR94" s="278">
        <v>5.350649350649217E-3</v>
      </c>
    </row>
    <row r="95" spans="1:44" x14ac:dyDescent="0.3">
      <c r="A95" s="271" t="s">
        <v>310</v>
      </c>
      <c r="B95" s="271" t="s">
        <v>260</v>
      </c>
      <c r="C95" s="271" t="s">
        <v>365</v>
      </c>
      <c r="D95" s="271" t="s">
        <v>299</v>
      </c>
      <c r="E95" s="271">
        <v>70</v>
      </c>
      <c r="F95" s="271">
        <v>2920</v>
      </c>
      <c r="G95" s="271">
        <v>2.1960000000000002</v>
      </c>
      <c r="H95" s="271">
        <v>15.872999999999999</v>
      </c>
      <c r="I95" s="271">
        <v>17.728000000000002</v>
      </c>
      <c r="J95" s="271">
        <v>31.187999999999999</v>
      </c>
      <c r="K95" s="271">
        <v>49.533999999999999</v>
      </c>
      <c r="L95" s="274">
        <v>-0.96</v>
      </c>
      <c r="M95" s="274">
        <v>-0.98</v>
      </c>
      <c r="N95" s="274"/>
      <c r="O95" s="274">
        <v>2.2999999999999998</v>
      </c>
      <c r="P95" s="274"/>
      <c r="Q95" s="274">
        <v>33.29</v>
      </c>
      <c r="R95" s="274">
        <v>0.66</v>
      </c>
      <c r="S95" s="274">
        <v>0.66</v>
      </c>
      <c r="T95" s="274"/>
      <c r="U95" s="274"/>
      <c r="V95" s="274">
        <v>-0.105</v>
      </c>
      <c r="W95" s="274">
        <v>8.3000000000000004E-2</v>
      </c>
      <c r="X95" s="277">
        <v>4.4740242022099324</v>
      </c>
      <c r="Y95" s="280"/>
      <c r="Z95" s="274"/>
      <c r="AA95" s="274"/>
      <c r="AB95" s="274"/>
      <c r="AC95" s="274"/>
      <c r="AD95" s="274"/>
      <c r="AE95" s="274"/>
      <c r="AF95" s="274"/>
      <c r="AG95" s="274"/>
      <c r="AH95" s="274"/>
      <c r="AI95" s="291" t="s">
        <v>274</v>
      </c>
      <c r="AJ95" s="293">
        <v>0.6862564000000001</v>
      </c>
      <c r="AK95" s="297"/>
      <c r="AL95" s="277"/>
      <c r="AM95" s="274"/>
      <c r="AN95" s="271"/>
      <c r="AO95" s="271"/>
      <c r="AP95" s="271"/>
      <c r="AQ95" s="278">
        <v>0.66500000000000004</v>
      </c>
      <c r="AR95" s="278">
        <v>4.6363636363635496E-3</v>
      </c>
    </row>
    <row r="96" spans="1:44" x14ac:dyDescent="0.3">
      <c r="A96" s="271"/>
      <c r="B96" s="271"/>
      <c r="C96" s="271"/>
      <c r="D96" s="271"/>
      <c r="E96" s="271"/>
      <c r="F96" s="271"/>
      <c r="G96" s="271"/>
      <c r="H96" s="271"/>
      <c r="I96" s="271"/>
      <c r="J96" s="271"/>
      <c r="K96" s="271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  <c r="X96" s="277"/>
      <c r="Y96" s="280"/>
      <c r="Z96" s="274"/>
      <c r="AA96" s="274"/>
      <c r="AB96" s="274"/>
      <c r="AC96" s="274"/>
      <c r="AD96" s="274"/>
      <c r="AE96" s="274"/>
      <c r="AF96" s="274"/>
      <c r="AG96" s="274"/>
      <c r="AH96" s="274"/>
      <c r="AI96" s="291" t="s">
        <v>275</v>
      </c>
      <c r="AJ96" s="293">
        <v>0.64474360000000008</v>
      </c>
      <c r="AK96" s="297"/>
      <c r="AL96" s="277"/>
      <c r="AM96" s="274"/>
      <c r="AN96" s="271"/>
      <c r="AO96" s="271"/>
      <c r="AP96" s="271"/>
      <c r="AQ96" s="278">
        <v>0.66500000000000004</v>
      </c>
      <c r="AR96" s="278">
        <v>4.6363636363635496E-3</v>
      </c>
    </row>
    <row r="97" spans="1:44" x14ac:dyDescent="0.3">
      <c r="A97" s="271"/>
      <c r="B97" s="271"/>
      <c r="C97" s="271"/>
      <c r="D97" s="271"/>
      <c r="E97" s="271"/>
      <c r="F97" s="271"/>
      <c r="G97" s="271"/>
      <c r="H97" s="271"/>
      <c r="I97" s="271"/>
      <c r="J97" s="271"/>
      <c r="K97" s="271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  <c r="X97" s="277"/>
      <c r="Y97" s="280"/>
      <c r="Z97" s="274"/>
      <c r="AA97" s="274"/>
      <c r="AB97" s="274"/>
      <c r="AC97" s="274"/>
      <c r="AD97" s="274"/>
      <c r="AE97" s="274"/>
      <c r="AF97" s="274"/>
      <c r="AG97" s="274"/>
      <c r="AH97" s="274"/>
      <c r="AI97" s="291"/>
      <c r="AJ97" s="291"/>
      <c r="AK97" s="297"/>
      <c r="AL97" s="277"/>
      <c r="AM97" s="274"/>
      <c r="AN97" s="271"/>
      <c r="AO97" s="271"/>
      <c r="AP97" s="271"/>
      <c r="AQ97" s="278">
        <v>0.66500000000000004</v>
      </c>
      <c r="AR97" s="278">
        <v>4.6363636363635496E-3</v>
      </c>
    </row>
    <row r="98" spans="1:44" x14ac:dyDescent="0.3">
      <c r="A98" s="271" t="s">
        <v>315</v>
      </c>
      <c r="B98" s="271" t="s">
        <v>260</v>
      </c>
      <c r="C98" s="271" t="s">
        <v>366</v>
      </c>
      <c r="D98" s="271" t="s">
        <v>299</v>
      </c>
      <c r="E98" s="271">
        <v>70</v>
      </c>
      <c r="F98" s="271">
        <v>2921</v>
      </c>
      <c r="G98" s="271">
        <v>2.1509999999999998</v>
      </c>
      <c r="H98" s="271">
        <v>15.971</v>
      </c>
      <c r="I98" s="271">
        <v>17.792000000000002</v>
      </c>
      <c r="J98" s="271">
        <v>31.809000000000001</v>
      </c>
      <c r="K98" s="271">
        <v>149.68799999999999</v>
      </c>
      <c r="L98" s="274">
        <v>-1.01</v>
      </c>
      <c r="M98" s="274">
        <v>-1.03</v>
      </c>
      <c r="N98" s="274"/>
      <c r="O98" s="274">
        <v>2.4</v>
      </c>
      <c r="P98" s="274"/>
      <c r="Q98" s="274">
        <v>33.4</v>
      </c>
      <c r="R98" s="274">
        <v>0.68600000000000005</v>
      </c>
      <c r="S98" s="274">
        <v>0.68600000000000005</v>
      </c>
      <c r="T98" s="274"/>
      <c r="U98" s="274"/>
      <c r="V98" s="274">
        <v>0.30099999999999999</v>
      </c>
      <c r="W98" s="274">
        <v>0.26300000000000001</v>
      </c>
      <c r="X98" s="277">
        <v>-2.3949987965287391</v>
      </c>
      <c r="Y98" s="280"/>
      <c r="Z98" s="274"/>
      <c r="AA98" s="274"/>
      <c r="AB98" s="274"/>
      <c r="AC98" s="274"/>
      <c r="AD98" s="274"/>
      <c r="AE98" s="274"/>
      <c r="AF98" s="274"/>
      <c r="AG98" s="274"/>
      <c r="AH98" s="274"/>
      <c r="AI98" s="291" t="s">
        <v>281</v>
      </c>
      <c r="AJ98" s="293">
        <v>0.66450000000000009</v>
      </c>
      <c r="AK98" s="297"/>
      <c r="AL98" s="277"/>
      <c r="AM98" s="274"/>
      <c r="AN98" s="271"/>
      <c r="AO98" s="271"/>
      <c r="AP98" s="271"/>
      <c r="AQ98" s="278">
        <v>0.66733333333333333</v>
      </c>
      <c r="AR98" s="278">
        <v>6.969696969696848E-3</v>
      </c>
    </row>
    <row r="99" spans="1:44" x14ac:dyDescent="0.3">
      <c r="A99" s="271">
        <v>0</v>
      </c>
      <c r="B99" s="271">
        <v>0</v>
      </c>
      <c r="C99" s="271">
        <v>0</v>
      </c>
      <c r="D99" s="271">
        <v>0</v>
      </c>
      <c r="E99" s="271">
        <v>0</v>
      </c>
      <c r="F99" s="271">
        <v>0</v>
      </c>
      <c r="G99" s="271">
        <v>0</v>
      </c>
      <c r="H99" s="271">
        <v>0</v>
      </c>
      <c r="I99" s="271">
        <v>0</v>
      </c>
      <c r="J99" s="271">
        <v>0</v>
      </c>
      <c r="K99" s="271">
        <v>0</v>
      </c>
      <c r="L99" s="274" t="e">
        <v>#N/A</v>
      </c>
      <c r="M99" s="274" t="e">
        <v>#N/A</v>
      </c>
      <c r="N99" s="274"/>
      <c r="O99" s="274" t="e">
        <v>#N/A</v>
      </c>
      <c r="P99" s="274"/>
      <c r="Q99" s="274" t="e">
        <v>#N/A</v>
      </c>
      <c r="R99" s="274" t="e">
        <v>#N/A</v>
      </c>
      <c r="S99" s="274" t="e">
        <v>#N/A</v>
      </c>
      <c r="T99" s="274"/>
      <c r="U99" s="274"/>
      <c r="V99" s="274">
        <v>0</v>
      </c>
      <c r="W99" s="274">
        <v>0</v>
      </c>
      <c r="X99" s="277" t="e">
        <v>#N/A</v>
      </c>
      <c r="Y99" s="280"/>
      <c r="Z99" s="274"/>
      <c r="AA99" s="274"/>
      <c r="AB99" s="274"/>
      <c r="AC99" s="274"/>
      <c r="AD99" s="274"/>
      <c r="AE99" s="274"/>
      <c r="AF99" s="274"/>
      <c r="AG99" s="274"/>
      <c r="AH99" s="274"/>
      <c r="AI99" s="291" t="s">
        <v>282</v>
      </c>
      <c r="AJ99" s="293">
        <v>1.5999999999999959E-2</v>
      </c>
      <c r="AK99" s="297"/>
      <c r="AL99" s="277"/>
      <c r="AM99" s="274"/>
      <c r="AN99" s="271"/>
      <c r="AO99" s="271"/>
      <c r="AP99" s="271"/>
      <c r="AQ99" s="278" t="e">
        <v>#N/A</v>
      </c>
      <c r="AR99" s="278" t="e">
        <v>#N/A</v>
      </c>
    </row>
    <row r="100" spans="1:44" x14ac:dyDescent="0.3">
      <c r="A100" s="271">
        <v>0</v>
      </c>
      <c r="B100" s="271">
        <v>0</v>
      </c>
      <c r="C100" s="271">
        <v>0</v>
      </c>
      <c r="D100" s="271">
        <v>0</v>
      </c>
      <c r="E100" s="271">
        <v>0</v>
      </c>
      <c r="F100" s="271">
        <v>0</v>
      </c>
      <c r="G100" s="271">
        <v>0</v>
      </c>
      <c r="H100" s="271">
        <v>0</v>
      </c>
      <c r="I100" s="271">
        <v>0</v>
      </c>
      <c r="J100" s="271">
        <v>0</v>
      </c>
      <c r="K100" s="271">
        <v>0</v>
      </c>
      <c r="L100" s="274" t="e">
        <v>#N/A</v>
      </c>
      <c r="M100" s="274" t="e">
        <v>#N/A</v>
      </c>
      <c r="N100" s="281"/>
      <c r="O100" s="274" t="e">
        <v>#N/A</v>
      </c>
      <c r="P100" s="274"/>
      <c r="Q100" s="274" t="e">
        <v>#N/A</v>
      </c>
      <c r="R100" s="274" t="e">
        <v>#N/A</v>
      </c>
      <c r="S100" s="274" t="e">
        <v>#N/A</v>
      </c>
      <c r="T100" s="274"/>
      <c r="U100" s="274"/>
      <c r="V100" s="274">
        <v>0</v>
      </c>
      <c r="W100" s="274">
        <v>0</v>
      </c>
      <c r="X100" s="277" t="e">
        <v>#N/A</v>
      </c>
      <c r="Y100" s="280"/>
      <c r="Z100" s="274"/>
      <c r="AA100" s="274"/>
      <c r="AB100" s="274"/>
      <c r="AC100" s="274"/>
      <c r="AD100" s="274"/>
      <c r="AE100" s="274"/>
      <c r="AF100" s="274"/>
      <c r="AG100" s="274"/>
      <c r="AH100" s="274"/>
      <c r="AI100" s="291" t="s">
        <v>276</v>
      </c>
      <c r="AJ100" s="293">
        <v>0.71249999999999991</v>
      </c>
      <c r="AK100" s="297"/>
      <c r="AL100" s="277"/>
      <c r="AM100" s="274"/>
      <c r="AN100" s="271"/>
      <c r="AO100" s="271"/>
      <c r="AP100" s="271"/>
      <c r="AQ100" s="278" t="e">
        <v>#N/A</v>
      </c>
      <c r="AR100" s="278" t="e">
        <v>#N/A</v>
      </c>
    </row>
    <row r="101" spans="1:44" x14ac:dyDescent="0.3">
      <c r="A101" s="271">
        <v>0</v>
      </c>
      <c r="B101" s="271">
        <v>0</v>
      </c>
      <c r="C101" s="271">
        <v>0</v>
      </c>
      <c r="D101" s="271">
        <v>0</v>
      </c>
      <c r="E101" s="271">
        <v>0</v>
      </c>
      <c r="F101" s="271">
        <v>0</v>
      </c>
      <c r="G101" s="271">
        <v>0</v>
      </c>
      <c r="H101" s="271">
        <v>0</v>
      </c>
      <c r="I101" s="271">
        <v>0</v>
      </c>
      <c r="J101" s="271">
        <v>0</v>
      </c>
      <c r="K101" s="271">
        <v>0</v>
      </c>
      <c r="L101" s="274" t="e">
        <v>#N/A</v>
      </c>
      <c r="M101" s="274" t="e">
        <v>#N/A</v>
      </c>
      <c r="N101" s="274"/>
      <c r="O101" s="274" t="e">
        <v>#N/A</v>
      </c>
      <c r="P101" s="274"/>
      <c r="Q101" s="274" t="e">
        <v>#N/A</v>
      </c>
      <c r="R101" s="274" t="e">
        <v>#N/A</v>
      </c>
      <c r="S101" s="274" t="e">
        <v>#N/A</v>
      </c>
      <c r="T101" s="274"/>
      <c r="U101" s="274"/>
      <c r="V101" s="274">
        <v>0</v>
      </c>
      <c r="W101" s="274">
        <v>0</v>
      </c>
      <c r="X101" s="277" t="e">
        <v>#N/A</v>
      </c>
      <c r="Y101" s="287"/>
      <c r="Z101" s="286"/>
      <c r="AA101" s="286"/>
      <c r="AB101" s="289"/>
      <c r="AC101" s="289"/>
      <c r="AD101" s="289"/>
      <c r="AE101" s="289"/>
      <c r="AF101" s="289"/>
      <c r="AG101" s="289"/>
      <c r="AH101" s="289"/>
      <c r="AI101" s="291" t="s">
        <v>277</v>
      </c>
      <c r="AJ101" s="293">
        <v>0.61650000000000027</v>
      </c>
      <c r="AK101" s="296"/>
      <c r="AL101" s="277"/>
      <c r="AM101" s="277"/>
      <c r="AN101" s="279"/>
      <c r="AO101" s="279"/>
      <c r="AP101" s="271"/>
      <c r="AQ101" s="278" t="e">
        <v>#N/A</v>
      </c>
      <c r="AR101" s="278" t="e">
        <v>#N/A</v>
      </c>
    </row>
    <row r="102" spans="1:44" x14ac:dyDescent="0.3">
      <c r="A102" s="271">
        <v>0</v>
      </c>
      <c r="B102" s="271">
        <v>0</v>
      </c>
      <c r="C102" s="271">
        <v>0</v>
      </c>
      <c r="D102" s="271">
        <v>0</v>
      </c>
      <c r="E102" s="271">
        <v>0</v>
      </c>
      <c r="F102" s="271">
        <v>0</v>
      </c>
      <c r="G102" s="271">
        <v>0</v>
      </c>
      <c r="H102" s="271">
        <v>0</v>
      </c>
      <c r="I102" s="271">
        <v>0</v>
      </c>
      <c r="J102" s="271">
        <v>0</v>
      </c>
      <c r="K102" s="271">
        <v>0</v>
      </c>
      <c r="L102" s="274" t="e">
        <v>#N/A</v>
      </c>
      <c r="M102" s="274" t="e">
        <v>#N/A</v>
      </c>
      <c r="N102" s="274"/>
      <c r="O102" s="274" t="e">
        <v>#N/A</v>
      </c>
      <c r="P102" s="274"/>
      <c r="Q102" s="274" t="e">
        <v>#N/A</v>
      </c>
      <c r="R102" s="274" t="e">
        <v>#N/A</v>
      </c>
      <c r="S102" s="274" t="e">
        <v>#N/A</v>
      </c>
      <c r="T102" s="274"/>
      <c r="U102" s="274"/>
      <c r="V102" s="274">
        <v>0</v>
      </c>
      <c r="W102" s="274">
        <v>0</v>
      </c>
      <c r="X102" s="277" t="e">
        <v>#N/A</v>
      </c>
      <c r="Y102" s="280"/>
      <c r="Z102" s="274"/>
      <c r="AA102" s="274"/>
      <c r="AB102" s="274"/>
      <c r="AC102" s="274"/>
      <c r="AD102" s="274"/>
      <c r="AE102" s="274"/>
      <c r="AF102" s="274"/>
      <c r="AG102" s="274"/>
      <c r="AH102" s="274"/>
      <c r="AI102" s="274"/>
      <c r="AJ102" s="274"/>
      <c r="AK102" s="297"/>
      <c r="AL102" s="277"/>
      <c r="AM102" s="274"/>
      <c r="AN102" s="271"/>
      <c r="AO102" s="271"/>
      <c r="AP102" s="271"/>
      <c r="AQ102" s="278" t="e">
        <v>#N/A</v>
      </c>
      <c r="AR102" s="278" t="e">
        <v>#N/A</v>
      </c>
    </row>
    <row r="103" spans="1:44" x14ac:dyDescent="0.3">
      <c r="A103" s="271">
        <v>0</v>
      </c>
      <c r="B103" s="271">
        <v>0</v>
      </c>
      <c r="C103" s="271">
        <v>0</v>
      </c>
      <c r="D103" s="271">
        <v>0</v>
      </c>
      <c r="E103" s="271">
        <v>0</v>
      </c>
      <c r="F103" s="271">
        <v>0</v>
      </c>
      <c r="G103" s="271">
        <v>0</v>
      </c>
      <c r="H103" s="271">
        <v>0</v>
      </c>
      <c r="I103" s="271">
        <v>0</v>
      </c>
      <c r="J103" s="271">
        <v>0</v>
      </c>
      <c r="K103" s="271">
        <v>0</v>
      </c>
      <c r="L103" s="274" t="e">
        <v>#N/A</v>
      </c>
      <c r="M103" s="274" t="e">
        <v>#N/A</v>
      </c>
      <c r="N103" s="274"/>
      <c r="O103" s="274" t="e">
        <v>#N/A</v>
      </c>
      <c r="P103" s="274"/>
      <c r="Q103" s="274" t="e">
        <v>#N/A</v>
      </c>
      <c r="R103" s="274" t="e">
        <v>#N/A</v>
      </c>
      <c r="S103" s="274" t="e">
        <v>#N/A</v>
      </c>
      <c r="T103" s="274"/>
      <c r="U103" s="274"/>
      <c r="V103" s="274">
        <v>0</v>
      </c>
      <c r="W103" s="274">
        <v>0</v>
      </c>
      <c r="X103" s="277" t="e">
        <v>#N/A</v>
      </c>
      <c r="Y103" s="280"/>
      <c r="Z103" s="274"/>
      <c r="AA103" s="274"/>
      <c r="AB103" s="274"/>
      <c r="AC103" s="274"/>
      <c r="AD103" s="274"/>
      <c r="AE103" s="274"/>
      <c r="AF103" s="274"/>
      <c r="AG103" s="274"/>
      <c r="AH103" s="274"/>
      <c r="AI103" s="274"/>
      <c r="AJ103" s="274"/>
      <c r="AK103" s="297"/>
      <c r="AL103" s="277"/>
      <c r="AM103" s="274"/>
      <c r="AN103" s="271"/>
      <c r="AO103" s="271"/>
      <c r="AP103" s="271"/>
      <c r="AQ103" s="278" t="e">
        <v>#N/A</v>
      </c>
      <c r="AR103" s="278" t="e">
        <v>#N/A</v>
      </c>
    </row>
    <row r="104" spans="1:44" x14ac:dyDescent="0.3">
      <c r="A104" s="271">
        <v>0</v>
      </c>
      <c r="B104" s="271">
        <v>0</v>
      </c>
      <c r="C104" s="271">
        <v>0</v>
      </c>
      <c r="D104" s="271">
        <v>0</v>
      </c>
      <c r="E104" s="271">
        <v>0</v>
      </c>
      <c r="F104" s="271">
        <v>0</v>
      </c>
      <c r="G104" s="271">
        <v>0</v>
      </c>
      <c r="H104" s="271">
        <v>0</v>
      </c>
      <c r="I104" s="271">
        <v>0</v>
      </c>
      <c r="J104" s="271">
        <v>0</v>
      </c>
      <c r="K104" s="271">
        <v>0</v>
      </c>
      <c r="L104" s="274" t="e">
        <v>#N/A</v>
      </c>
      <c r="M104" s="274" t="e">
        <v>#N/A</v>
      </c>
      <c r="N104" s="274"/>
      <c r="O104" s="274" t="e">
        <v>#N/A</v>
      </c>
      <c r="P104" s="274"/>
      <c r="Q104" s="274" t="e">
        <v>#N/A</v>
      </c>
      <c r="R104" s="274" t="e">
        <v>#N/A</v>
      </c>
      <c r="S104" s="274" t="e">
        <v>#N/A</v>
      </c>
      <c r="T104" s="274"/>
      <c r="U104" s="274"/>
      <c r="V104" s="274">
        <v>0</v>
      </c>
      <c r="W104" s="274">
        <v>0</v>
      </c>
      <c r="X104" s="277" t="e">
        <v>#N/A</v>
      </c>
      <c r="Y104" s="280"/>
      <c r="Z104" s="274"/>
      <c r="AA104" s="274"/>
      <c r="AB104" s="274"/>
      <c r="AC104" s="274"/>
      <c r="AD104" s="274"/>
      <c r="AE104" s="274"/>
      <c r="AF104" s="274"/>
      <c r="AG104" s="274"/>
      <c r="AH104" s="274"/>
      <c r="AI104" s="274"/>
      <c r="AJ104" s="274"/>
      <c r="AK104" s="297"/>
      <c r="AL104" s="277"/>
      <c r="AM104" s="274"/>
      <c r="AN104" s="271"/>
      <c r="AO104" s="271"/>
      <c r="AP104" s="271"/>
      <c r="AQ104" s="278" t="e">
        <v>#N/A</v>
      </c>
      <c r="AR104" s="278" t="e">
        <v>#N/A</v>
      </c>
    </row>
    <row r="105" spans="1:44" x14ac:dyDescent="0.3">
      <c r="A105" s="271">
        <v>0</v>
      </c>
      <c r="B105" s="271">
        <v>0</v>
      </c>
      <c r="C105" s="271">
        <v>0</v>
      </c>
      <c r="D105" s="271">
        <v>0</v>
      </c>
      <c r="E105" s="271">
        <v>0</v>
      </c>
      <c r="F105" s="271">
        <v>0</v>
      </c>
      <c r="G105" s="271">
        <v>0</v>
      </c>
      <c r="H105" s="271">
        <v>0</v>
      </c>
      <c r="I105" s="271">
        <v>0</v>
      </c>
      <c r="J105" s="271">
        <v>0</v>
      </c>
      <c r="K105" s="271">
        <v>0</v>
      </c>
      <c r="L105" s="274" t="e">
        <v>#N/A</v>
      </c>
      <c r="M105" s="274" t="e">
        <v>#N/A</v>
      </c>
      <c r="N105" s="274"/>
      <c r="O105" s="274" t="e">
        <v>#N/A</v>
      </c>
      <c r="P105" s="274"/>
      <c r="Q105" s="274" t="e">
        <v>#N/A</v>
      </c>
      <c r="R105" s="274" t="e">
        <v>#N/A</v>
      </c>
      <c r="S105" s="274" t="e">
        <v>#N/A</v>
      </c>
      <c r="T105" s="274"/>
      <c r="U105" s="274"/>
      <c r="V105" s="274">
        <v>0</v>
      </c>
      <c r="W105" s="274">
        <v>0</v>
      </c>
      <c r="X105" s="277" t="e">
        <v>#N/A</v>
      </c>
      <c r="Y105" s="280"/>
      <c r="Z105" s="274"/>
      <c r="AA105" s="274"/>
      <c r="AB105" s="274"/>
      <c r="AC105" s="274"/>
      <c r="AD105" s="274"/>
      <c r="AE105" s="274"/>
      <c r="AF105" s="274"/>
      <c r="AG105" s="274"/>
      <c r="AH105" s="274"/>
      <c r="AI105" s="274"/>
      <c r="AJ105" s="274"/>
      <c r="AK105" s="297"/>
      <c r="AL105" s="277"/>
      <c r="AM105" s="274"/>
      <c r="AN105" s="271"/>
      <c r="AO105" s="271"/>
      <c r="AP105" s="271"/>
      <c r="AQ105" s="278" t="e">
        <v>#N/A</v>
      </c>
      <c r="AR105" s="278" t="e">
        <v>#N/A</v>
      </c>
    </row>
    <row r="106" spans="1:44" x14ac:dyDescent="0.3">
      <c r="A106" s="271">
        <v>0</v>
      </c>
      <c r="B106" s="271">
        <v>0</v>
      </c>
      <c r="C106" s="271">
        <v>0</v>
      </c>
      <c r="D106" s="271">
        <v>0</v>
      </c>
      <c r="E106" s="271">
        <v>0</v>
      </c>
      <c r="F106" s="271">
        <v>0</v>
      </c>
      <c r="G106" s="271">
        <v>0</v>
      </c>
      <c r="H106" s="271">
        <v>0</v>
      </c>
      <c r="I106" s="271">
        <v>0</v>
      </c>
      <c r="J106" s="271">
        <v>0</v>
      </c>
      <c r="K106" s="271">
        <v>0</v>
      </c>
      <c r="L106" s="274" t="e">
        <v>#N/A</v>
      </c>
      <c r="M106" s="274" t="e">
        <v>#N/A</v>
      </c>
      <c r="N106" s="274"/>
      <c r="O106" s="274" t="e">
        <v>#N/A</v>
      </c>
      <c r="P106" s="274"/>
      <c r="Q106" s="274" t="e">
        <v>#N/A</v>
      </c>
      <c r="R106" s="274" t="e">
        <v>#N/A</v>
      </c>
      <c r="S106" s="274" t="e">
        <v>#N/A</v>
      </c>
      <c r="T106" s="274"/>
      <c r="U106" s="274"/>
      <c r="V106" s="274">
        <v>0</v>
      </c>
      <c r="W106" s="274">
        <v>0</v>
      </c>
      <c r="X106" s="277" t="e">
        <v>#N/A</v>
      </c>
      <c r="Y106" s="280"/>
      <c r="Z106" s="274"/>
      <c r="AA106" s="274"/>
      <c r="AB106" s="274"/>
      <c r="AC106" s="274"/>
      <c r="AD106" s="274"/>
      <c r="AE106" s="274"/>
      <c r="AF106" s="274"/>
      <c r="AG106" s="274"/>
      <c r="AH106" s="274"/>
      <c r="AI106" s="274"/>
      <c r="AJ106" s="274"/>
      <c r="AK106" s="297"/>
      <c r="AL106" s="277"/>
      <c r="AM106" s="274"/>
      <c r="AN106" s="271"/>
      <c r="AO106" s="271"/>
      <c r="AP106" s="271"/>
      <c r="AQ106" s="278" t="e">
        <v>#N/A</v>
      </c>
      <c r="AR106" s="278" t="e">
        <v>#N/A</v>
      </c>
    </row>
    <row r="107" spans="1:44" x14ac:dyDescent="0.3">
      <c r="A107" s="271" t="s">
        <v>367</v>
      </c>
      <c r="B107" s="271" t="s">
        <v>283</v>
      </c>
      <c r="C107" s="271" t="s">
        <v>437</v>
      </c>
      <c r="D107" s="271"/>
      <c r="E107" s="271"/>
      <c r="F107" s="271"/>
      <c r="G107" s="271"/>
      <c r="H107" s="271"/>
      <c r="I107" s="271"/>
      <c r="J107" s="271"/>
      <c r="K107" s="271"/>
      <c r="L107" s="272">
        <v>-27.25</v>
      </c>
      <c r="M107" s="272">
        <v>-27.193571428571428</v>
      </c>
      <c r="N107" s="273">
        <v>3.9929785312496142E-2</v>
      </c>
      <c r="O107" s="272">
        <v>1.7807142857142857</v>
      </c>
      <c r="P107" s="273">
        <v>6.9329882828843933E-2</v>
      </c>
      <c r="Q107" s="272">
        <v>32.753571428571426</v>
      </c>
      <c r="R107" s="272">
        <v>0.65600000000000003</v>
      </c>
      <c r="S107" s="273">
        <v>0.65600000000000003</v>
      </c>
      <c r="T107" s="273">
        <v>2.4304614494253696E-2</v>
      </c>
      <c r="U107" s="285">
        <v>6.4956814539369528E-3</v>
      </c>
      <c r="V107" s="274" t="s">
        <v>283</v>
      </c>
      <c r="W107" s="274" t="s">
        <v>283</v>
      </c>
      <c r="X107" s="286"/>
      <c r="Y107" s="287">
        <v>5.8280895744480414</v>
      </c>
      <c r="Z107" s="287">
        <v>6.8790526976229147</v>
      </c>
      <c r="AA107" s="287">
        <v>1.8385041671477134</v>
      </c>
      <c r="AB107" s="288">
        <v>6.716377180616062E-3</v>
      </c>
      <c r="AC107" s="288">
        <v>1.4033066615452054E-2</v>
      </c>
      <c r="AD107" s="289">
        <v>1.987432270118461E-2</v>
      </c>
      <c r="AE107" s="289">
        <v>-1.6199373483979116</v>
      </c>
      <c r="AF107" s="290">
        <v>-2.7044161187282043</v>
      </c>
      <c r="AG107" s="275">
        <v>-0.60065099505556974</v>
      </c>
      <c r="AH107" s="275">
        <v>3.0541563840817068</v>
      </c>
      <c r="AI107" s="275"/>
      <c r="AJ107" s="275"/>
      <c r="AK107" s="298">
        <v>5.300698064280482</v>
      </c>
      <c r="AL107" s="276">
        <v>-1.8406133510063114</v>
      </c>
      <c r="AM107" s="276">
        <v>1.8778525408642963</v>
      </c>
      <c r="AN107" s="276">
        <v>-3.8047829835142579</v>
      </c>
      <c r="AO107" s="276">
        <v>3.9674222269983375</v>
      </c>
      <c r="AP107" s="271"/>
      <c r="AQ107" s="274"/>
      <c r="AR107" s="274"/>
    </row>
    <row r="108" spans="1:44" x14ac:dyDescent="0.3">
      <c r="A108" s="271" t="s">
        <v>297</v>
      </c>
      <c r="B108" s="271" t="s">
        <v>264</v>
      </c>
      <c r="C108" s="271" t="s">
        <v>368</v>
      </c>
      <c r="D108" s="271" t="s">
        <v>299</v>
      </c>
      <c r="E108" s="271">
        <v>70</v>
      </c>
      <c r="F108" s="271">
        <v>2652</v>
      </c>
      <c r="G108" s="271">
        <v>-18.434999999999999</v>
      </c>
      <c r="H108" s="271">
        <v>8.7650000000000006</v>
      </c>
      <c r="I108" s="271">
        <v>-10.759</v>
      </c>
      <c r="J108" s="271">
        <v>17.856000000000002</v>
      </c>
      <c r="K108" s="271">
        <v>57.232999999999997</v>
      </c>
      <c r="L108" s="274">
        <v>-27.36</v>
      </c>
      <c r="M108" s="274">
        <v>-27.25</v>
      </c>
      <c r="N108" s="274"/>
      <c r="O108" s="274">
        <v>1.7</v>
      </c>
      <c r="P108" s="274"/>
      <c r="Q108" s="274">
        <v>32.67</v>
      </c>
      <c r="R108" s="274">
        <v>0.68200000000000005</v>
      </c>
      <c r="S108" s="274">
        <v>0.68200000000000005</v>
      </c>
      <c r="T108" s="274" t="s">
        <v>283</v>
      </c>
      <c r="U108" s="274"/>
      <c r="V108" s="274">
        <v>0.14000000000000001</v>
      </c>
      <c r="W108" s="274">
        <v>9.6000000000000002E-2</v>
      </c>
      <c r="X108" s="277">
        <v>-1.3713467476954975</v>
      </c>
      <c r="Y108" s="287"/>
      <c r="Z108" s="286"/>
      <c r="AA108" s="286"/>
      <c r="AB108" s="289"/>
      <c r="AC108" s="289"/>
      <c r="AD108" s="289"/>
      <c r="AE108" s="289"/>
      <c r="AF108" s="289"/>
      <c r="AG108" s="289"/>
      <c r="AH108" s="289"/>
      <c r="AI108" s="289"/>
      <c r="AJ108" s="289"/>
      <c r="AK108" s="296"/>
      <c r="AL108" s="277"/>
      <c r="AM108" s="277"/>
      <c r="AN108" s="279"/>
      <c r="AO108" s="279"/>
      <c r="AP108" s="271"/>
      <c r="AQ108" s="278">
        <v>0.68200000000000005</v>
      </c>
      <c r="AR108" s="278">
        <v>2.1636363636363565E-2</v>
      </c>
    </row>
    <row r="109" spans="1:44" x14ac:dyDescent="0.3">
      <c r="A109" s="271" t="s">
        <v>300</v>
      </c>
      <c r="B109" s="271" t="s">
        <v>264</v>
      </c>
      <c r="C109" s="271" t="s">
        <v>369</v>
      </c>
      <c r="D109" s="271" t="s">
        <v>299</v>
      </c>
      <c r="E109" s="271">
        <v>70</v>
      </c>
      <c r="F109" s="271">
        <v>2652</v>
      </c>
      <c r="G109" s="271">
        <v>-18.420999999999999</v>
      </c>
      <c r="H109" s="271">
        <v>8.8119999999999994</v>
      </c>
      <c r="I109" s="271">
        <v>-10.725</v>
      </c>
      <c r="J109" s="271">
        <v>17.940000000000001</v>
      </c>
      <c r="K109" s="271">
        <v>46.93</v>
      </c>
      <c r="L109" s="274">
        <v>-27.35</v>
      </c>
      <c r="M109" s="274">
        <v>-27.23</v>
      </c>
      <c r="N109" s="274"/>
      <c r="O109" s="274">
        <v>1.75</v>
      </c>
      <c r="P109" s="274"/>
      <c r="Q109" s="274">
        <v>32.72</v>
      </c>
      <c r="R109" s="274">
        <v>0.65200000000000002</v>
      </c>
      <c r="S109" s="274">
        <v>0.65200000000000002</v>
      </c>
      <c r="T109" s="274" t="s">
        <v>283</v>
      </c>
      <c r="U109" s="274"/>
      <c r="V109" s="274">
        <v>0.129</v>
      </c>
      <c r="W109" s="274">
        <v>8.2000000000000003E-2</v>
      </c>
      <c r="X109" s="277">
        <v>6.6950517912514442</v>
      </c>
      <c r="Y109" s="280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91" t="s">
        <v>271</v>
      </c>
      <c r="AJ109" s="291">
        <v>14</v>
      </c>
      <c r="AK109" s="297"/>
      <c r="AL109" s="277"/>
      <c r="AM109" s="277"/>
      <c r="AN109" s="279"/>
      <c r="AO109" s="279"/>
      <c r="AP109" s="271"/>
      <c r="AQ109" s="278">
        <v>0.66700000000000004</v>
      </c>
      <c r="AR109" s="278">
        <v>6.6363636363635514E-3</v>
      </c>
    </row>
    <row r="110" spans="1:44" x14ac:dyDescent="0.3">
      <c r="A110" s="271" t="s">
        <v>302</v>
      </c>
      <c r="B110" s="271" t="s">
        <v>264</v>
      </c>
      <c r="C110" s="271" t="s">
        <v>370</v>
      </c>
      <c r="D110" s="271" t="s">
        <v>299</v>
      </c>
      <c r="E110" s="271">
        <v>70</v>
      </c>
      <c r="F110" s="271">
        <v>2652</v>
      </c>
      <c r="G110" s="271">
        <v>-18.405999999999999</v>
      </c>
      <c r="H110" s="271">
        <v>8.8130000000000006</v>
      </c>
      <c r="I110" s="271">
        <v>-10.736000000000001</v>
      </c>
      <c r="J110" s="271">
        <v>18.004999999999999</v>
      </c>
      <c r="K110" s="271">
        <v>57.122999999999998</v>
      </c>
      <c r="L110" s="274">
        <v>-27.33</v>
      </c>
      <c r="M110" s="274">
        <v>-27.22</v>
      </c>
      <c r="N110" s="274"/>
      <c r="O110" s="274">
        <v>1.75</v>
      </c>
      <c r="P110" s="274"/>
      <c r="Q110" s="274">
        <v>32.72</v>
      </c>
      <c r="R110" s="274">
        <v>0.62</v>
      </c>
      <c r="S110" s="274">
        <v>0.62</v>
      </c>
      <c r="T110" s="274" t="s">
        <v>283</v>
      </c>
      <c r="U110" s="274"/>
      <c r="V110" s="274">
        <v>0.189</v>
      </c>
      <c r="W110" s="274">
        <v>0.105</v>
      </c>
      <c r="X110" s="277">
        <v>16.143945882839944</v>
      </c>
      <c r="Y110" s="280"/>
      <c r="Z110" s="274"/>
      <c r="AA110" s="274"/>
      <c r="AB110" s="274"/>
      <c r="AC110" s="274"/>
      <c r="AD110" s="274"/>
      <c r="AE110" s="274"/>
      <c r="AF110" s="274"/>
      <c r="AG110" s="274"/>
      <c r="AH110" s="274"/>
      <c r="AI110" s="291" t="s">
        <v>272</v>
      </c>
      <c r="AJ110" s="292">
        <v>3.9929785312496142E-2</v>
      </c>
      <c r="AK110" s="297"/>
      <c r="AL110" s="277"/>
      <c r="AM110" s="274"/>
      <c r="AN110" s="271"/>
      <c r="AO110" s="271"/>
      <c r="AP110" s="271"/>
      <c r="AQ110" s="278">
        <v>0.65133333333333343</v>
      </c>
      <c r="AR110" s="278">
        <v>-9.0303030303030551E-3</v>
      </c>
    </row>
    <row r="111" spans="1:44" x14ac:dyDescent="0.3">
      <c r="A111" s="271"/>
      <c r="B111" s="271"/>
      <c r="C111" s="271"/>
      <c r="D111" s="271"/>
      <c r="E111" s="271"/>
      <c r="F111" s="271"/>
      <c r="G111" s="271"/>
      <c r="H111" s="271"/>
      <c r="I111" s="271"/>
      <c r="J111" s="271"/>
      <c r="K111" s="271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  <c r="X111" s="277"/>
      <c r="Y111" s="280"/>
      <c r="Z111" s="274"/>
      <c r="AA111" s="274"/>
      <c r="AB111" s="274"/>
      <c r="AC111" s="274"/>
      <c r="AD111" s="274"/>
      <c r="AE111" s="274"/>
      <c r="AF111" s="274"/>
      <c r="AG111" s="274"/>
      <c r="AH111" s="274"/>
      <c r="AI111" s="291" t="s">
        <v>273</v>
      </c>
      <c r="AJ111" s="293">
        <v>6.9329882828843933E-2</v>
      </c>
      <c r="AK111" s="297"/>
      <c r="AL111" s="277"/>
      <c r="AM111" s="277"/>
      <c r="AN111" s="271"/>
      <c r="AO111" s="271"/>
      <c r="AP111" s="271"/>
      <c r="AQ111" s="278">
        <v>0.65133333333333343</v>
      </c>
      <c r="AR111" s="278">
        <v>-9.0303030303030551E-3</v>
      </c>
    </row>
    <row r="112" spans="1:44" x14ac:dyDescent="0.3">
      <c r="A112" s="271" t="s">
        <v>332</v>
      </c>
      <c r="B112" s="271" t="s">
        <v>264</v>
      </c>
      <c r="C112" s="271" t="s">
        <v>371</v>
      </c>
      <c r="D112" s="271" t="s">
        <v>299</v>
      </c>
      <c r="E112" s="271">
        <v>70</v>
      </c>
      <c r="F112" s="271">
        <v>2656</v>
      </c>
      <c r="G112" s="271">
        <v>-18.396000000000001</v>
      </c>
      <c r="H112" s="271">
        <v>8.8629999999999995</v>
      </c>
      <c r="I112" s="271">
        <v>-10.689</v>
      </c>
      <c r="J112" s="271">
        <v>17.984000000000002</v>
      </c>
      <c r="K112" s="271">
        <v>17.36</v>
      </c>
      <c r="L112" s="274">
        <v>-27.33</v>
      </c>
      <c r="M112" s="274">
        <v>-27.21</v>
      </c>
      <c r="N112" s="274"/>
      <c r="O112" s="274">
        <v>1.8</v>
      </c>
      <c r="P112" s="274"/>
      <c r="Q112" s="274">
        <v>32.770000000000003</v>
      </c>
      <c r="R112" s="274">
        <v>0.60699999999999998</v>
      </c>
      <c r="S112" s="274">
        <v>0.60699999999999998</v>
      </c>
      <c r="T112" s="274" t="s">
        <v>283</v>
      </c>
      <c r="U112" s="274"/>
      <c r="V112" s="274">
        <v>7.0999999999999994E-2</v>
      </c>
      <c r="W112" s="274">
        <v>2.5999999999999999E-2</v>
      </c>
      <c r="X112" s="277">
        <v>20.265601548022801</v>
      </c>
      <c r="Y112" s="280"/>
      <c r="Z112" s="274"/>
      <c r="AA112" s="274"/>
      <c r="AB112" s="274"/>
      <c r="AC112" s="274"/>
      <c r="AD112" s="274"/>
      <c r="AE112" s="274"/>
      <c r="AF112" s="274"/>
      <c r="AG112" s="274"/>
      <c r="AH112" s="274"/>
      <c r="AI112" s="291" t="s">
        <v>278</v>
      </c>
      <c r="AJ112" s="293">
        <v>2.9261275129806353E-2</v>
      </c>
      <c r="AK112" s="297"/>
      <c r="AL112" s="277"/>
      <c r="AM112" s="274"/>
      <c r="AN112" s="271"/>
      <c r="AO112" s="271"/>
      <c r="AP112" s="271"/>
      <c r="AQ112" s="278">
        <v>0.64024999999999999</v>
      </c>
      <c r="AR112" s="278">
        <v>-2.01136363636365E-2</v>
      </c>
    </row>
    <row r="113" spans="1:44" x14ac:dyDescent="0.3">
      <c r="A113" s="271" t="s">
        <v>306</v>
      </c>
      <c r="B113" s="271" t="s">
        <v>264</v>
      </c>
      <c r="C113" s="271" t="s">
        <v>372</v>
      </c>
      <c r="D113" s="271" t="s">
        <v>299</v>
      </c>
      <c r="E113" s="271">
        <v>70</v>
      </c>
      <c r="F113" s="271">
        <v>2656</v>
      </c>
      <c r="G113" s="271">
        <v>-18.396999999999998</v>
      </c>
      <c r="H113" s="271">
        <v>8.8059999999999992</v>
      </c>
      <c r="I113" s="271">
        <v>-10.712</v>
      </c>
      <c r="J113" s="271">
        <v>17.669</v>
      </c>
      <c r="K113" s="271">
        <v>22.63</v>
      </c>
      <c r="L113" s="274">
        <v>-27.32</v>
      </c>
      <c r="M113" s="274">
        <v>-27.21</v>
      </c>
      <c r="N113" s="274"/>
      <c r="O113" s="274">
        <v>1.74</v>
      </c>
      <c r="P113" s="274"/>
      <c r="Q113" s="274">
        <v>32.71</v>
      </c>
      <c r="R113" s="274">
        <v>0.64500000000000002</v>
      </c>
      <c r="S113" s="274">
        <v>0.64500000000000002</v>
      </c>
      <c r="T113" s="274" t="s">
        <v>283</v>
      </c>
      <c r="U113" s="274"/>
      <c r="V113" s="274">
        <v>-0.124</v>
      </c>
      <c r="W113" s="274">
        <v>3.4000000000000002E-2</v>
      </c>
      <c r="X113" s="277">
        <v>8.6828143318586513</v>
      </c>
      <c r="Y113" s="280"/>
      <c r="Z113" s="274"/>
      <c r="AA113" s="274"/>
      <c r="AB113" s="274"/>
      <c r="AC113" s="274"/>
      <c r="AD113" s="274"/>
      <c r="AE113" s="274"/>
      <c r="AF113" s="274"/>
      <c r="AG113" s="274"/>
      <c r="AH113" s="274"/>
      <c r="AI113" s="291"/>
      <c r="AJ113" s="291"/>
      <c r="AK113" s="297"/>
      <c r="AL113" s="277"/>
      <c r="AM113" s="274"/>
      <c r="AN113" s="271"/>
      <c r="AO113" s="271"/>
      <c r="AP113" s="271"/>
      <c r="AQ113" s="278">
        <v>0.64119999999999999</v>
      </c>
      <c r="AR113" s="278">
        <v>-1.9163636363636494E-2</v>
      </c>
    </row>
    <row r="114" spans="1:44" x14ac:dyDescent="0.3">
      <c r="A114" s="271" t="s">
        <v>308</v>
      </c>
      <c r="B114" s="271" t="s">
        <v>264</v>
      </c>
      <c r="C114" s="271" t="s">
        <v>373</v>
      </c>
      <c r="D114" s="271" t="s">
        <v>299</v>
      </c>
      <c r="E114" s="271">
        <v>70</v>
      </c>
      <c r="F114" s="271">
        <v>2660</v>
      </c>
      <c r="G114" s="271">
        <v>-18.375</v>
      </c>
      <c r="H114" s="271">
        <v>9.0630000000000006</v>
      </c>
      <c r="I114" s="271">
        <v>-10.417</v>
      </c>
      <c r="J114" s="271">
        <v>18.315999999999999</v>
      </c>
      <c r="K114" s="271">
        <v>-0.496</v>
      </c>
      <c r="L114" s="274">
        <v>-27.31</v>
      </c>
      <c r="M114" s="274">
        <v>-27.19</v>
      </c>
      <c r="N114" s="274"/>
      <c r="O114" s="274">
        <v>1.99</v>
      </c>
      <c r="P114" s="274"/>
      <c r="Q114" s="274">
        <v>32.97</v>
      </c>
      <c r="R114" s="274">
        <v>0.67200000000000004</v>
      </c>
      <c r="S114" s="274">
        <v>0.67200000000000004</v>
      </c>
      <c r="T114" s="274"/>
      <c r="U114" s="274"/>
      <c r="V114" s="274">
        <v>-3.0000000000000001E-3</v>
      </c>
      <c r="W114" s="274">
        <v>-1E-3</v>
      </c>
      <c r="X114" s="277">
        <v>1.2394591444345338</v>
      </c>
      <c r="Y114" s="280"/>
      <c r="Z114" s="274"/>
      <c r="AA114" s="274"/>
      <c r="AB114" s="274"/>
      <c r="AC114" s="274"/>
      <c r="AD114" s="274"/>
      <c r="AE114" s="274"/>
      <c r="AF114" s="274"/>
      <c r="AG114" s="274"/>
      <c r="AH114" s="274"/>
      <c r="AI114" s="291" t="s">
        <v>279</v>
      </c>
      <c r="AJ114" s="293">
        <v>0.63749999999999996</v>
      </c>
      <c r="AK114" s="297"/>
      <c r="AL114" s="277"/>
      <c r="AM114" s="274"/>
      <c r="AN114" s="271"/>
      <c r="AO114" s="271"/>
      <c r="AP114" s="271"/>
      <c r="AQ114" s="278">
        <v>0.64633333333333332</v>
      </c>
      <c r="AR114" s="278">
        <v>-1.4030303030303171E-2</v>
      </c>
    </row>
    <row r="115" spans="1:44" x14ac:dyDescent="0.3">
      <c r="A115" s="271" t="s">
        <v>309</v>
      </c>
      <c r="B115" s="271" t="s">
        <v>264</v>
      </c>
      <c r="C115" s="271" t="s">
        <v>374</v>
      </c>
      <c r="D115" s="271" t="s">
        <v>299</v>
      </c>
      <c r="E115" s="271">
        <v>70</v>
      </c>
      <c r="F115" s="271">
        <v>2660</v>
      </c>
      <c r="G115" s="271">
        <v>-18.440000000000001</v>
      </c>
      <c r="H115" s="271">
        <v>8.8490000000000002</v>
      </c>
      <c r="I115" s="271">
        <v>-10.680999999999999</v>
      </c>
      <c r="J115" s="271">
        <v>17.884</v>
      </c>
      <c r="K115" s="271">
        <v>25.468</v>
      </c>
      <c r="L115" s="274">
        <v>-27.37</v>
      </c>
      <c r="M115" s="274">
        <v>-27.25</v>
      </c>
      <c r="N115" s="274"/>
      <c r="O115" s="274">
        <v>1.78</v>
      </c>
      <c r="P115" s="274"/>
      <c r="Q115" s="274">
        <v>32.75</v>
      </c>
      <c r="R115" s="274">
        <v>0.68400000000000005</v>
      </c>
      <c r="S115" s="274">
        <v>0.68400000000000005</v>
      </c>
      <c r="T115" s="274"/>
      <c r="U115" s="274"/>
      <c r="V115" s="274">
        <v>2E-3</v>
      </c>
      <c r="W115" s="274">
        <v>4.2000000000000003E-2</v>
      </c>
      <c r="X115" s="277">
        <v>-1.8846213384808834</v>
      </c>
      <c r="Y115" s="280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91" t="s">
        <v>280</v>
      </c>
      <c r="AJ115" s="293">
        <v>0.67700000000000005</v>
      </c>
      <c r="AK115" s="297"/>
      <c r="AL115" s="277"/>
      <c r="AM115" s="274"/>
      <c r="AN115" s="271"/>
      <c r="AO115" s="271"/>
      <c r="AP115" s="271"/>
      <c r="AQ115" s="278">
        <v>0.6517142857142858</v>
      </c>
      <c r="AR115" s="278">
        <v>-8.6493506493506844E-3</v>
      </c>
    </row>
    <row r="116" spans="1:44" x14ac:dyDescent="0.3">
      <c r="A116" s="271" t="s">
        <v>310</v>
      </c>
      <c r="B116" s="271" t="s">
        <v>264</v>
      </c>
      <c r="C116" s="271" t="s">
        <v>375</v>
      </c>
      <c r="D116" s="271" t="s">
        <v>299</v>
      </c>
      <c r="E116" s="271">
        <v>70</v>
      </c>
      <c r="F116" s="271">
        <v>2660</v>
      </c>
      <c r="G116" s="271">
        <v>-18.422000000000001</v>
      </c>
      <c r="H116" s="271">
        <v>8.7870000000000008</v>
      </c>
      <c r="I116" s="271">
        <v>-10.734999999999999</v>
      </c>
      <c r="J116" s="271">
        <v>17.748999999999999</v>
      </c>
      <c r="K116" s="271">
        <v>22.553000000000001</v>
      </c>
      <c r="L116" s="274">
        <v>-27.35</v>
      </c>
      <c r="M116" s="274">
        <v>-27.23</v>
      </c>
      <c r="N116" s="274"/>
      <c r="O116" s="274">
        <v>1.72</v>
      </c>
      <c r="P116" s="274"/>
      <c r="Q116" s="274">
        <v>32.69</v>
      </c>
      <c r="R116" s="274">
        <v>0.66900000000000004</v>
      </c>
      <c r="S116" s="274">
        <v>0.66900000000000004</v>
      </c>
      <c r="T116" s="274"/>
      <c r="U116" s="274"/>
      <c r="V116" s="274">
        <v>-8.0000000000000002E-3</v>
      </c>
      <c r="W116" s="274">
        <v>3.6999999999999998E-2</v>
      </c>
      <c r="X116" s="277">
        <v>2.0374912487953907</v>
      </c>
      <c r="Y116" s="280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91" t="s">
        <v>274</v>
      </c>
      <c r="AJ116" s="293">
        <v>0.71581270000000008</v>
      </c>
      <c r="AK116" s="297"/>
      <c r="AL116" s="277"/>
      <c r="AM116" s="274"/>
      <c r="AN116" s="271"/>
      <c r="AO116" s="271"/>
      <c r="AP116" s="271"/>
      <c r="AQ116" s="278">
        <v>0.65387499999999998</v>
      </c>
      <c r="AR116" s="278">
        <v>-6.4886363636365019E-3</v>
      </c>
    </row>
    <row r="117" spans="1:44" x14ac:dyDescent="0.3">
      <c r="A117" s="271" t="s">
        <v>312</v>
      </c>
      <c r="B117" s="271" t="s">
        <v>264</v>
      </c>
      <c r="C117" s="271" t="s">
        <v>376</v>
      </c>
      <c r="D117" s="271" t="s">
        <v>299</v>
      </c>
      <c r="E117" s="271">
        <v>70</v>
      </c>
      <c r="F117" s="271">
        <v>2920</v>
      </c>
      <c r="G117" s="271">
        <v>-22.315999999999999</v>
      </c>
      <c r="H117" s="271">
        <v>15.346</v>
      </c>
      <c r="I117" s="271">
        <v>-8.468</v>
      </c>
      <c r="J117" s="271">
        <v>29.77</v>
      </c>
      <c r="K117" s="271">
        <v>2.36</v>
      </c>
      <c r="L117" s="274">
        <v>-27.1</v>
      </c>
      <c r="M117" s="274">
        <v>-27.12</v>
      </c>
      <c r="N117" s="274"/>
      <c r="O117" s="274">
        <v>1.84</v>
      </c>
      <c r="P117" s="274"/>
      <c r="Q117" s="274">
        <v>32.82</v>
      </c>
      <c r="R117" s="274">
        <v>0.68700000000000006</v>
      </c>
      <c r="S117" s="274">
        <v>0.68700000000000006</v>
      </c>
      <c r="T117" s="274"/>
      <c r="U117" s="274"/>
      <c r="V117" s="274">
        <v>-0.435</v>
      </c>
      <c r="W117" s="274">
        <v>3.0000000000000001E-3</v>
      </c>
      <c r="X117" s="277">
        <v>-2.6491095997702701</v>
      </c>
      <c r="Y117" s="280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91" t="s">
        <v>275</v>
      </c>
      <c r="AJ117" s="293">
        <v>0.59868729999999992</v>
      </c>
      <c r="AK117" s="297"/>
      <c r="AL117" s="277"/>
      <c r="AM117" s="274"/>
      <c r="AN117" s="271"/>
      <c r="AO117" s="271"/>
      <c r="AP117" s="271"/>
      <c r="AQ117" s="278">
        <v>0.65755555555555556</v>
      </c>
      <c r="AR117" s="278">
        <v>-2.8080808080809261E-3</v>
      </c>
    </row>
    <row r="118" spans="1:44" x14ac:dyDescent="0.3">
      <c r="A118" s="271" t="s">
        <v>314</v>
      </c>
      <c r="B118" s="271" t="s">
        <v>264</v>
      </c>
      <c r="C118" s="271" t="s">
        <v>377</v>
      </c>
      <c r="D118" s="271" t="s">
        <v>299</v>
      </c>
      <c r="E118" s="271">
        <v>70</v>
      </c>
      <c r="F118" s="271">
        <v>2920</v>
      </c>
      <c r="G118" s="271">
        <v>-22.376000000000001</v>
      </c>
      <c r="H118" s="271">
        <v>15.327999999999999</v>
      </c>
      <c r="I118" s="271">
        <v>-8.5969999999999995</v>
      </c>
      <c r="J118" s="271">
        <v>29.876999999999999</v>
      </c>
      <c r="K118" s="271">
        <v>8.4670000000000005</v>
      </c>
      <c r="L118" s="274">
        <v>-27.16</v>
      </c>
      <c r="M118" s="274">
        <v>-27.18</v>
      </c>
      <c r="N118" s="274"/>
      <c r="O118" s="274">
        <v>1.82</v>
      </c>
      <c r="P118" s="274"/>
      <c r="Q118" s="274">
        <v>32.799999999999997</v>
      </c>
      <c r="R118" s="274">
        <v>0.63600000000000001</v>
      </c>
      <c r="S118" s="274">
        <v>0.63600000000000001</v>
      </c>
      <c r="T118" s="274"/>
      <c r="U118" s="274"/>
      <c r="V118" s="274">
        <v>-0.29599999999999999</v>
      </c>
      <c r="W118" s="274">
        <v>1.2999999999999999E-2</v>
      </c>
      <c r="X118" s="277">
        <v>11.301864241631279</v>
      </c>
      <c r="Y118" s="280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91"/>
      <c r="AJ118" s="291"/>
      <c r="AK118" s="297"/>
      <c r="AL118" s="277"/>
      <c r="AM118" s="274"/>
      <c r="AN118" s="271"/>
      <c r="AO118" s="271"/>
      <c r="AP118" s="271"/>
      <c r="AQ118" s="278">
        <v>0.65539999999999998</v>
      </c>
      <c r="AR118" s="278">
        <v>-4.9636363636365033E-3</v>
      </c>
    </row>
    <row r="119" spans="1:44" x14ac:dyDescent="0.3">
      <c r="A119" s="271" t="s">
        <v>315</v>
      </c>
      <c r="B119" s="271" t="s">
        <v>264</v>
      </c>
      <c r="C119" s="271" t="s">
        <v>378</v>
      </c>
      <c r="D119" s="271" t="s">
        <v>299</v>
      </c>
      <c r="E119" s="271">
        <v>70</v>
      </c>
      <c r="F119" s="271">
        <v>2920</v>
      </c>
      <c r="G119" s="271">
        <v>-22.353000000000002</v>
      </c>
      <c r="H119" s="271">
        <v>15.233000000000001</v>
      </c>
      <c r="I119" s="271">
        <v>-8.6609999999999996</v>
      </c>
      <c r="J119" s="271">
        <v>29.783000000000001</v>
      </c>
      <c r="K119" s="271">
        <v>12.446999999999999</v>
      </c>
      <c r="L119" s="274">
        <v>-27.13</v>
      </c>
      <c r="M119" s="274">
        <v>-27.15</v>
      </c>
      <c r="N119" s="274"/>
      <c r="O119" s="274">
        <v>1.73</v>
      </c>
      <c r="P119" s="274"/>
      <c r="Q119" s="274">
        <v>32.700000000000003</v>
      </c>
      <c r="R119" s="274">
        <v>0.63900000000000001</v>
      </c>
      <c r="S119" s="274">
        <v>0.63900000000000001</v>
      </c>
      <c r="T119" s="274"/>
      <c r="U119" s="274"/>
      <c r="V119" s="274">
        <v>-0.2</v>
      </c>
      <c r="W119" s="274">
        <v>2.1000000000000001E-2</v>
      </c>
      <c r="X119" s="277">
        <v>10.42075154892234</v>
      </c>
      <c r="Y119" s="280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91" t="s">
        <v>281</v>
      </c>
      <c r="AJ119" s="293">
        <v>0.65200000000000002</v>
      </c>
      <c r="AK119" s="297"/>
      <c r="AL119" s="277"/>
      <c r="AM119" s="274"/>
      <c r="AN119" s="271"/>
      <c r="AO119" s="271"/>
      <c r="AP119" s="271"/>
      <c r="AQ119" s="278">
        <v>0.653909090909091</v>
      </c>
      <c r="AR119" s="278">
        <v>-6.4545454545454906E-3</v>
      </c>
    </row>
    <row r="120" spans="1:44" x14ac:dyDescent="0.3">
      <c r="A120" s="271" t="s">
        <v>317</v>
      </c>
      <c r="B120" s="271" t="s">
        <v>264</v>
      </c>
      <c r="C120" s="271" t="s">
        <v>379</v>
      </c>
      <c r="D120" s="271" t="s">
        <v>299</v>
      </c>
      <c r="E120" s="271">
        <v>70</v>
      </c>
      <c r="F120" s="271">
        <v>2921</v>
      </c>
      <c r="G120" s="271">
        <v>-22.335000000000001</v>
      </c>
      <c r="H120" s="271">
        <v>15.244</v>
      </c>
      <c r="I120" s="271">
        <v>-8.6370000000000005</v>
      </c>
      <c r="J120" s="271">
        <v>29.853999999999999</v>
      </c>
      <c r="K120" s="271">
        <v>74.992000000000004</v>
      </c>
      <c r="L120" s="274">
        <v>-27.11</v>
      </c>
      <c r="M120" s="274">
        <v>-27.14</v>
      </c>
      <c r="N120" s="274"/>
      <c r="O120" s="274">
        <v>1.74</v>
      </c>
      <c r="P120" s="274"/>
      <c r="Q120" s="274">
        <v>32.72</v>
      </c>
      <c r="R120" s="274">
        <v>0.64400000000000002</v>
      </c>
      <c r="S120" s="274">
        <v>0.64400000000000002</v>
      </c>
      <c r="T120" s="274"/>
      <c r="U120" s="274"/>
      <c r="V120" s="274">
        <v>-0.153</v>
      </c>
      <c r="W120" s="274">
        <v>0.154</v>
      </c>
      <c r="X120" s="277">
        <v>8.9702522590214357</v>
      </c>
      <c r="Y120" s="280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91" t="s">
        <v>282</v>
      </c>
      <c r="AJ120" s="293">
        <v>1.8500000000000072E-2</v>
      </c>
      <c r="AK120" s="297"/>
      <c r="AL120" s="277"/>
      <c r="AM120" s="274"/>
      <c r="AN120" s="271"/>
      <c r="AO120" s="271"/>
      <c r="AP120" s="271"/>
      <c r="AQ120" s="278">
        <v>0.65308333333333335</v>
      </c>
      <c r="AR120" s="278">
        <v>-7.2803030303031369E-3</v>
      </c>
    </row>
    <row r="121" spans="1:44" x14ac:dyDescent="0.3">
      <c r="A121" s="271" t="s">
        <v>319</v>
      </c>
      <c r="B121" s="271" t="s">
        <v>264</v>
      </c>
      <c r="C121" s="271" t="s">
        <v>380</v>
      </c>
      <c r="D121" s="271" t="s">
        <v>299</v>
      </c>
      <c r="E121" s="271">
        <v>70</v>
      </c>
      <c r="F121" s="271">
        <v>2921</v>
      </c>
      <c r="G121" s="271">
        <v>-22.361999999999998</v>
      </c>
      <c r="H121" s="271">
        <v>15.288</v>
      </c>
      <c r="I121" s="271">
        <v>-8.5869999999999997</v>
      </c>
      <c r="J121" s="271">
        <v>30.141999999999999</v>
      </c>
      <c r="K121" s="271">
        <v>67.081000000000003</v>
      </c>
      <c r="L121" s="274">
        <v>-27.14</v>
      </c>
      <c r="M121" s="274">
        <v>-27.17</v>
      </c>
      <c r="N121" s="281"/>
      <c r="O121" s="274">
        <v>1.79</v>
      </c>
      <c r="P121" s="274"/>
      <c r="Q121" s="274">
        <v>32.76</v>
      </c>
      <c r="R121" s="274">
        <v>0.68200000000000005</v>
      </c>
      <c r="S121" s="274">
        <v>0.68200000000000005</v>
      </c>
      <c r="T121" s="274"/>
      <c r="U121" s="274"/>
      <c r="V121" s="274">
        <v>3.6999999999999998E-2</v>
      </c>
      <c r="W121" s="274">
        <v>0.13900000000000001</v>
      </c>
      <c r="X121" s="277">
        <v>-1.3713467476954975</v>
      </c>
      <c r="Y121" s="280"/>
      <c r="Z121" s="274"/>
      <c r="AA121" s="274"/>
      <c r="AB121" s="274"/>
      <c r="AC121" s="274"/>
      <c r="AD121" s="274"/>
      <c r="AE121" s="274"/>
      <c r="AF121" s="274"/>
      <c r="AG121" s="274"/>
      <c r="AH121" s="274"/>
      <c r="AI121" s="291" t="s">
        <v>276</v>
      </c>
      <c r="AJ121" s="293">
        <v>0.70750000000000024</v>
      </c>
      <c r="AK121" s="297"/>
      <c r="AL121" s="277"/>
      <c r="AM121" s="274"/>
      <c r="AN121" s="271"/>
      <c r="AO121" s="271"/>
      <c r="AP121" s="271"/>
      <c r="AQ121" s="278">
        <v>0.65530769230769237</v>
      </c>
      <c r="AR121" s="278">
        <v>-5.0559440559441171E-3</v>
      </c>
    </row>
    <row r="122" spans="1:44" x14ac:dyDescent="0.3">
      <c r="A122" s="271" t="s">
        <v>321</v>
      </c>
      <c r="B122" s="271" t="s">
        <v>264</v>
      </c>
      <c r="C122" s="271" t="s">
        <v>381</v>
      </c>
      <c r="D122" s="271" t="s">
        <v>299</v>
      </c>
      <c r="E122" s="271">
        <v>70</v>
      </c>
      <c r="F122" s="271">
        <v>2921</v>
      </c>
      <c r="G122" s="271">
        <v>-22.356000000000002</v>
      </c>
      <c r="H122" s="271">
        <v>15.281000000000001</v>
      </c>
      <c r="I122" s="271">
        <v>-8.6050000000000004</v>
      </c>
      <c r="J122" s="271">
        <v>29.937999999999999</v>
      </c>
      <c r="K122" s="271">
        <v>71.846999999999994</v>
      </c>
      <c r="L122" s="274">
        <v>-27.14</v>
      </c>
      <c r="M122" s="274">
        <v>-27.16</v>
      </c>
      <c r="N122" s="274"/>
      <c r="O122" s="274">
        <v>1.78</v>
      </c>
      <c r="P122" s="274"/>
      <c r="Q122" s="274">
        <v>32.75</v>
      </c>
      <c r="R122" s="274">
        <v>0.66500000000000004</v>
      </c>
      <c r="S122" s="274">
        <v>0.66500000000000004</v>
      </c>
      <c r="T122" s="274"/>
      <c r="U122" s="274"/>
      <c r="V122" s="274">
        <v>-0.14499999999999999</v>
      </c>
      <c r="W122" s="274">
        <v>0.14899999999999999</v>
      </c>
      <c r="X122" s="277">
        <v>3.1124464791369064</v>
      </c>
      <c r="Y122" s="287"/>
      <c r="Z122" s="286"/>
      <c r="AA122" s="286"/>
      <c r="AB122" s="289"/>
      <c r="AC122" s="289"/>
      <c r="AD122" s="289"/>
      <c r="AE122" s="289"/>
      <c r="AF122" s="289"/>
      <c r="AG122" s="289"/>
      <c r="AH122" s="289"/>
      <c r="AI122" s="291" t="s">
        <v>277</v>
      </c>
      <c r="AJ122" s="293">
        <v>0.59649999999999981</v>
      </c>
      <c r="AK122" s="296"/>
      <c r="AL122" s="277"/>
      <c r="AM122" s="277"/>
      <c r="AN122" s="279"/>
      <c r="AO122" s="279"/>
      <c r="AP122" s="271"/>
      <c r="AQ122" s="278">
        <v>0.65600000000000003</v>
      </c>
      <c r="AR122" s="278">
        <v>-4.3636363636364583E-3</v>
      </c>
    </row>
    <row r="123" spans="1:44" x14ac:dyDescent="0.3">
      <c r="A123" s="271">
        <v>0</v>
      </c>
      <c r="B123" s="271">
        <v>0</v>
      </c>
      <c r="C123" s="271">
        <v>0</v>
      </c>
      <c r="D123" s="271">
        <v>0</v>
      </c>
      <c r="E123" s="271">
        <v>0</v>
      </c>
      <c r="F123" s="271">
        <v>0</v>
      </c>
      <c r="G123" s="271">
        <v>0</v>
      </c>
      <c r="H123" s="271">
        <v>0</v>
      </c>
      <c r="I123" s="271">
        <v>0</v>
      </c>
      <c r="J123" s="271">
        <v>0</v>
      </c>
      <c r="K123" s="271">
        <v>0</v>
      </c>
      <c r="L123" s="274" t="e">
        <v>#N/A</v>
      </c>
      <c r="M123" s="274" t="e">
        <v>#N/A</v>
      </c>
      <c r="N123" s="274"/>
      <c r="O123" s="274" t="e">
        <v>#N/A</v>
      </c>
      <c r="P123" s="274"/>
      <c r="Q123" s="274" t="e">
        <v>#N/A</v>
      </c>
      <c r="R123" s="274" t="e">
        <v>#N/A</v>
      </c>
      <c r="S123" s="274" t="e">
        <v>#N/A</v>
      </c>
      <c r="T123" s="274"/>
      <c r="U123" s="274"/>
      <c r="V123" s="274">
        <v>0</v>
      </c>
      <c r="W123" s="274">
        <v>0</v>
      </c>
      <c r="X123" s="277" t="e">
        <v>#N/A</v>
      </c>
      <c r="Y123" s="280"/>
      <c r="Z123" s="274"/>
      <c r="AA123" s="274"/>
      <c r="AB123" s="274"/>
      <c r="AC123" s="274"/>
      <c r="AD123" s="274"/>
      <c r="AE123" s="274"/>
      <c r="AF123" s="274"/>
      <c r="AG123" s="274"/>
      <c r="AH123" s="274"/>
      <c r="AI123" s="274"/>
      <c r="AJ123" s="274"/>
      <c r="AK123" s="297"/>
      <c r="AL123" s="277"/>
      <c r="AM123" s="274"/>
      <c r="AN123" s="271"/>
      <c r="AO123" s="271"/>
      <c r="AP123" s="271"/>
      <c r="AQ123" s="278" t="e">
        <v>#N/A</v>
      </c>
      <c r="AR123" s="278" t="e">
        <v>#N/A</v>
      </c>
    </row>
    <row r="124" spans="1:44" x14ac:dyDescent="0.3">
      <c r="A124" s="271">
        <v>0</v>
      </c>
      <c r="B124" s="271">
        <v>0</v>
      </c>
      <c r="C124" s="271">
        <v>0</v>
      </c>
      <c r="D124" s="271">
        <v>0</v>
      </c>
      <c r="E124" s="271">
        <v>0</v>
      </c>
      <c r="F124" s="271">
        <v>0</v>
      </c>
      <c r="G124" s="271">
        <v>0</v>
      </c>
      <c r="H124" s="271">
        <v>0</v>
      </c>
      <c r="I124" s="271">
        <v>0</v>
      </c>
      <c r="J124" s="271">
        <v>0</v>
      </c>
      <c r="K124" s="271">
        <v>0</v>
      </c>
      <c r="L124" s="274" t="e">
        <v>#N/A</v>
      </c>
      <c r="M124" s="274" t="e">
        <v>#N/A</v>
      </c>
      <c r="N124" s="274"/>
      <c r="O124" s="274" t="e">
        <v>#N/A</v>
      </c>
      <c r="P124" s="274"/>
      <c r="Q124" s="274" t="e">
        <v>#N/A</v>
      </c>
      <c r="R124" s="274" t="e">
        <v>#N/A</v>
      </c>
      <c r="S124" s="274" t="e">
        <v>#N/A</v>
      </c>
      <c r="T124" s="274"/>
      <c r="U124" s="274"/>
      <c r="V124" s="274">
        <v>0</v>
      </c>
      <c r="W124" s="274">
        <v>0</v>
      </c>
      <c r="X124" s="277" t="e">
        <v>#N/A</v>
      </c>
      <c r="Y124" s="280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  <c r="AK124" s="297"/>
      <c r="AL124" s="277"/>
      <c r="AM124" s="274"/>
      <c r="AN124" s="271"/>
      <c r="AO124" s="271"/>
      <c r="AP124" s="271"/>
      <c r="AQ124" s="278" t="e">
        <v>#N/A</v>
      </c>
      <c r="AR124" s="278" t="e">
        <v>#N/A</v>
      </c>
    </row>
    <row r="125" spans="1:44" x14ac:dyDescent="0.3">
      <c r="A125" s="271">
        <v>0</v>
      </c>
      <c r="B125" s="271">
        <v>0</v>
      </c>
      <c r="C125" s="271">
        <v>0</v>
      </c>
      <c r="D125" s="271">
        <v>0</v>
      </c>
      <c r="E125" s="271">
        <v>0</v>
      </c>
      <c r="F125" s="271">
        <v>0</v>
      </c>
      <c r="G125" s="271">
        <v>0</v>
      </c>
      <c r="H125" s="271">
        <v>0</v>
      </c>
      <c r="I125" s="271">
        <v>0</v>
      </c>
      <c r="J125" s="271">
        <v>0</v>
      </c>
      <c r="K125" s="271">
        <v>0</v>
      </c>
      <c r="L125" s="274" t="e">
        <v>#N/A</v>
      </c>
      <c r="M125" s="274" t="e">
        <v>#N/A</v>
      </c>
      <c r="N125" s="274"/>
      <c r="O125" s="274" t="e">
        <v>#N/A</v>
      </c>
      <c r="P125" s="274"/>
      <c r="Q125" s="274" t="e">
        <v>#N/A</v>
      </c>
      <c r="R125" s="274" t="e">
        <v>#N/A</v>
      </c>
      <c r="S125" s="274" t="e">
        <v>#N/A</v>
      </c>
      <c r="T125" s="274"/>
      <c r="U125" s="274"/>
      <c r="V125" s="274">
        <v>0</v>
      </c>
      <c r="W125" s="274">
        <v>0</v>
      </c>
      <c r="X125" s="277" t="e">
        <v>#N/A</v>
      </c>
      <c r="Y125" s="280"/>
      <c r="Z125" s="274"/>
      <c r="AA125" s="274"/>
      <c r="AB125" s="274"/>
      <c r="AC125" s="274"/>
      <c r="AD125" s="274"/>
      <c r="AE125" s="274"/>
      <c r="AF125" s="274"/>
      <c r="AG125" s="274"/>
      <c r="AH125" s="274"/>
      <c r="AI125" s="274"/>
      <c r="AJ125" s="274"/>
      <c r="AK125" s="297"/>
      <c r="AL125" s="277"/>
      <c r="AM125" s="274"/>
      <c r="AN125" s="271"/>
      <c r="AO125" s="271"/>
      <c r="AP125" s="271"/>
      <c r="AQ125" s="278" t="e">
        <v>#N/A</v>
      </c>
      <c r="AR125" s="278" t="e">
        <v>#N/A</v>
      </c>
    </row>
    <row r="126" spans="1:44" x14ac:dyDescent="0.3">
      <c r="A126" s="271">
        <v>0</v>
      </c>
      <c r="B126" s="271">
        <v>0</v>
      </c>
      <c r="C126" s="271">
        <v>0</v>
      </c>
      <c r="D126" s="271">
        <v>0</v>
      </c>
      <c r="E126" s="271">
        <v>0</v>
      </c>
      <c r="F126" s="271">
        <v>0</v>
      </c>
      <c r="G126" s="271">
        <v>0</v>
      </c>
      <c r="H126" s="271">
        <v>0</v>
      </c>
      <c r="I126" s="271">
        <v>0</v>
      </c>
      <c r="J126" s="271">
        <v>0</v>
      </c>
      <c r="K126" s="271">
        <v>0</v>
      </c>
      <c r="L126" s="274" t="e">
        <v>#N/A</v>
      </c>
      <c r="M126" s="274" t="e">
        <v>#N/A</v>
      </c>
      <c r="N126" s="274"/>
      <c r="O126" s="274" t="e">
        <v>#N/A</v>
      </c>
      <c r="P126" s="274"/>
      <c r="Q126" s="274" t="e">
        <v>#N/A</v>
      </c>
      <c r="R126" s="274" t="e">
        <v>#N/A</v>
      </c>
      <c r="S126" s="274" t="e">
        <v>#N/A</v>
      </c>
      <c r="T126" s="274"/>
      <c r="U126" s="274"/>
      <c r="V126" s="274">
        <v>0</v>
      </c>
      <c r="W126" s="274">
        <v>0</v>
      </c>
      <c r="X126" s="277" t="e">
        <v>#N/A</v>
      </c>
      <c r="Y126" s="280"/>
      <c r="Z126" s="274"/>
      <c r="AA126" s="274"/>
      <c r="AB126" s="274"/>
      <c r="AC126" s="274"/>
      <c r="AD126" s="274"/>
      <c r="AE126" s="274"/>
      <c r="AF126" s="274"/>
      <c r="AG126" s="274"/>
      <c r="AH126" s="274"/>
      <c r="AI126" s="274"/>
      <c r="AJ126" s="274"/>
      <c r="AK126" s="297"/>
      <c r="AL126" s="277"/>
      <c r="AM126" s="274"/>
      <c r="AN126" s="271"/>
      <c r="AO126" s="271"/>
      <c r="AP126" s="271"/>
      <c r="AQ126" s="278" t="e">
        <v>#N/A</v>
      </c>
      <c r="AR126" s="278" t="e">
        <v>#N/A</v>
      </c>
    </row>
    <row r="127" spans="1:44" x14ac:dyDescent="0.3">
      <c r="A127" s="271">
        <v>0</v>
      </c>
      <c r="B127" s="271">
        <v>0</v>
      </c>
      <c r="C127" s="271">
        <v>0</v>
      </c>
      <c r="D127" s="271">
        <v>0</v>
      </c>
      <c r="E127" s="271">
        <v>0</v>
      </c>
      <c r="F127" s="271">
        <v>0</v>
      </c>
      <c r="G127" s="271">
        <v>0</v>
      </c>
      <c r="H127" s="271">
        <v>0</v>
      </c>
      <c r="I127" s="271">
        <v>0</v>
      </c>
      <c r="J127" s="271">
        <v>0</v>
      </c>
      <c r="K127" s="271">
        <v>0</v>
      </c>
      <c r="L127" s="274" t="e">
        <v>#N/A</v>
      </c>
      <c r="M127" s="274" t="e">
        <v>#N/A</v>
      </c>
      <c r="N127" s="274"/>
      <c r="O127" s="274" t="e">
        <v>#N/A</v>
      </c>
      <c r="P127" s="274"/>
      <c r="Q127" s="274" t="e">
        <v>#N/A</v>
      </c>
      <c r="R127" s="274" t="e">
        <v>#N/A</v>
      </c>
      <c r="S127" s="274" t="e">
        <v>#N/A</v>
      </c>
      <c r="T127" s="274"/>
      <c r="U127" s="274"/>
      <c r="V127" s="274">
        <v>0</v>
      </c>
      <c r="W127" s="274">
        <v>0</v>
      </c>
      <c r="X127" s="277" t="e">
        <v>#N/A</v>
      </c>
      <c r="Y127" s="280"/>
      <c r="Z127" s="274"/>
      <c r="AA127" s="274"/>
      <c r="AB127" s="274"/>
      <c r="AC127" s="274"/>
      <c r="AD127" s="274"/>
      <c r="AE127" s="274"/>
      <c r="AF127" s="274"/>
      <c r="AG127" s="274"/>
      <c r="AH127" s="274"/>
      <c r="AI127" s="274"/>
      <c r="AJ127" s="274"/>
      <c r="AK127" s="297"/>
      <c r="AL127" s="277"/>
      <c r="AM127" s="274"/>
      <c r="AN127" s="271"/>
      <c r="AO127" s="271"/>
      <c r="AP127" s="271"/>
      <c r="AQ127" s="278" t="e">
        <v>#N/A</v>
      </c>
      <c r="AR127" s="278" t="e">
        <v>#N/A</v>
      </c>
    </row>
    <row r="128" spans="1:44" x14ac:dyDescent="0.3">
      <c r="A128" s="271" t="s">
        <v>420</v>
      </c>
      <c r="B128" s="271" t="s">
        <v>283</v>
      </c>
      <c r="C128" s="271" t="s">
        <v>438</v>
      </c>
      <c r="D128" s="271"/>
      <c r="E128" s="271"/>
      <c r="F128" s="271"/>
      <c r="G128" s="271"/>
      <c r="H128" s="271"/>
      <c r="I128" s="271"/>
      <c r="J128" s="271"/>
      <c r="K128" s="271"/>
      <c r="L128" s="272">
        <v>-27.264999999999997</v>
      </c>
      <c r="M128" s="272">
        <v>-27.150000000000002</v>
      </c>
      <c r="N128" s="273">
        <v>1.2247448713916354E-2</v>
      </c>
      <c r="O128" s="272">
        <v>1.9137500000000001</v>
      </c>
      <c r="P128" s="273">
        <v>9.0820908936213529E-2</v>
      </c>
      <c r="Q128" s="272">
        <v>32.892500000000005</v>
      </c>
      <c r="R128" s="272">
        <v>0.67037499999999994</v>
      </c>
      <c r="S128" s="273">
        <v>0.67037499999999994</v>
      </c>
      <c r="T128" s="273">
        <v>1.1146047505730436E-2</v>
      </c>
      <c r="U128" s="285">
        <v>3.9407228873646971E-3</v>
      </c>
      <c r="V128" s="274" t="s">
        <v>283</v>
      </c>
      <c r="W128" s="274" t="s">
        <v>283</v>
      </c>
      <c r="X128" s="286"/>
      <c r="Y128" s="287">
        <v>1.7186857969431486</v>
      </c>
      <c r="Z128" s="287">
        <v>2.9556028725870895</v>
      </c>
      <c r="AA128" s="287">
        <v>1.0449634168503852</v>
      </c>
      <c r="AB128" s="288">
        <v>4.2177060385560584E-3</v>
      </c>
      <c r="AC128" s="288">
        <v>9.318328908269306E-3</v>
      </c>
      <c r="AD128" s="289">
        <v>-0.81151001538785295</v>
      </c>
      <c r="AE128" s="289">
        <v>-2.425367108806995</v>
      </c>
      <c r="AF128" s="290">
        <v>-3.478531432819068</v>
      </c>
      <c r="AG128" s="275">
        <v>-1.5411546160100107</v>
      </c>
      <c r="AH128" s="275">
        <v>2.1606385215385142</v>
      </c>
      <c r="AI128" s="275"/>
      <c r="AJ128" s="275"/>
      <c r="AK128" s="298">
        <v>1.4051432722940262</v>
      </c>
      <c r="AL128" s="276">
        <v>-1.1123078671126336</v>
      </c>
      <c r="AM128" s="276">
        <v>1.1259931452728438</v>
      </c>
      <c r="AN128" s="276">
        <v>-2.4395716410421073</v>
      </c>
      <c r="AO128" s="276">
        <v>2.5063843037282254</v>
      </c>
      <c r="AP128" s="271"/>
      <c r="AQ128" s="274"/>
      <c r="AR128" s="274"/>
    </row>
    <row r="129" spans="1:44" x14ac:dyDescent="0.3">
      <c r="A129" s="271" t="s">
        <v>297</v>
      </c>
      <c r="B129" s="271" t="s">
        <v>421</v>
      </c>
      <c r="C129" s="271" t="s">
        <v>422</v>
      </c>
      <c r="D129" s="271" t="s">
        <v>299</v>
      </c>
      <c r="E129" s="271">
        <v>70</v>
      </c>
      <c r="F129" s="271">
        <v>2685</v>
      </c>
      <c r="G129" s="271">
        <v>-18.343</v>
      </c>
      <c r="H129" s="271">
        <v>8.891</v>
      </c>
      <c r="I129" s="271">
        <v>-10.554</v>
      </c>
      <c r="J129" s="271">
        <v>17.715</v>
      </c>
      <c r="K129" s="271">
        <v>69.296999999999997</v>
      </c>
      <c r="L129" s="274">
        <v>-27.27</v>
      </c>
      <c r="M129" s="274">
        <v>-27.15</v>
      </c>
      <c r="N129" s="274"/>
      <c r="O129" s="274">
        <v>1.8</v>
      </c>
      <c r="P129" s="274"/>
      <c r="Q129" s="274">
        <v>32.770000000000003</v>
      </c>
      <c r="R129" s="274">
        <v>0.67800000000000005</v>
      </c>
      <c r="S129" s="274">
        <v>0.67800000000000005</v>
      </c>
      <c r="T129" s="274" t="s">
        <v>283</v>
      </c>
      <c r="U129" s="274"/>
      <c r="V129" s="274">
        <v>-0.36</v>
      </c>
      <c r="W129" s="274">
        <v>9.9000000000000005E-2</v>
      </c>
      <c r="X129" s="277">
        <v>-0.3359957479628406</v>
      </c>
      <c r="Y129" s="287"/>
      <c r="Z129" s="286"/>
      <c r="AA129" s="286"/>
      <c r="AB129" s="289"/>
      <c r="AC129" s="289"/>
      <c r="AD129" s="289"/>
      <c r="AE129" s="289"/>
      <c r="AF129" s="289"/>
      <c r="AG129" s="289"/>
      <c r="AH129" s="289"/>
      <c r="AI129" s="289"/>
      <c r="AJ129" s="289"/>
      <c r="AK129" s="296"/>
      <c r="AL129" s="277"/>
      <c r="AM129" s="277"/>
      <c r="AN129" s="279"/>
      <c r="AO129" s="279"/>
      <c r="AP129" s="271"/>
      <c r="AQ129" s="278">
        <v>0.67800000000000005</v>
      </c>
      <c r="AR129" s="278">
        <v>1.7636363636363561E-2</v>
      </c>
    </row>
    <row r="130" spans="1:44" x14ac:dyDescent="0.3">
      <c r="A130" s="271" t="s">
        <v>300</v>
      </c>
      <c r="B130" s="271" t="s">
        <v>421</v>
      </c>
      <c r="C130" s="271" t="s">
        <v>423</v>
      </c>
      <c r="D130" s="271" t="s">
        <v>299</v>
      </c>
      <c r="E130" s="271">
        <v>70</v>
      </c>
      <c r="F130" s="271">
        <v>2686</v>
      </c>
      <c r="G130" s="271">
        <v>-18.334</v>
      </c>
      <c r="H130" s="271">
        <v>8.9949999999999992</v>
      </c>
      <c r="I130" s="271">
        <v>-10.433</v>
      </c>
      <c r="J130" s="271">
        <v>18.222999999999999</v>
      </c>
      <c r="K130" s="271">
        <v>11.916</v>
      </c>
      <c r="L130" s="274">
        <v>-27.26</v>
      </c>
      <c r="M130" s="274">
        <v>-27.14</v>
      </c>
      <c r="N130" s="274"/>
      <c r="O130" s="274">
        <v>1.91</v>
      </c>
      <c r="P130" s="274"/>
      <c r="Q130" s="274">
        <v>32.89</v>
      </c>
      <c r="R130" s="274">
        <v>0.69099999999999995</v>
      </c>
      <c r="S130" s="274">
        <v>0.69099999999999995</v>
      </c>
      <c r="T130" s="274" t="s">
        <v>283</v>
      </c>
      <c r="U130" s="274"/>
      <c r="V130" s="274">
        <v>-7.1999999999999995E-2</v>
      </c>
      <c r="W130" s="274">
        <v>1.7999999999999999E-2</v>
      </c>
      <c r="X130" s="277">
        <v>-3.6584448001711962</v>
      </c>
      <c r="Y130" s="280"/>
      <c r="Z130" s="274"/>
      <c r="AA130" s="274"/>
      <c r="AB130" s="274"/>
      <c r="AC130" s="274"/>
      <c r="AD130" s="274"/>
      <c r="AE130" s="274"/>
      <c r="AF130" s="274"/>
      <c r="AG130" s="274"/>
      <c r="AH130" s="274"/>
      <c r="AI130" s="291" t="s">
        <v>271</v>
      </c>
      <c r="AJ130" s="291">
        <v>8</v>
      </c>
      <c r="AK130" s="297"/>
      <c r="AL130" s="277"/>
      <c r="AM130" s="277"/>
      <c r="AN130" s="279"/>
      <c r="AO130" s="279"/>
      <c r="AP130" s="271"/>
      <c r="AQ130" s="278">
        <v>0.6845</v>
      </c>
      <c r="AR130" s="278">
        <v>2.4136363636363511E-2</v>
      </c>
    </row>
    <row r="131" spans="1:44" x14ac:dyDescent="0.3">
      <c r="A131" s="271" t="s">
        <v>302</v>
      </c>
      <c r="B131" s="271" t="s">
        <v>421</v>
      </c>
      <c r="C131" s="271" t="s">
        <v>424</v>
      </c>
      <c r="D131" s="271" t="s">
        <v>299</v>
      </c>
      <c r="E131" s="271">
        <v>70</v>
      </c>
      <c r="F131" s="271">
        <v>2686</v>
      </c>
      <c r="G131" s="271">
        <v>-18.355</v>
      </c>
      <c r="H131" s="271">
        <v>9.1630000000000003</v>
      </c>
      <c r="I131" s="271">
        <v>-10.321999999999999</v>
      </c>
      <c r="J131" s="271">
        <v>18.326000000000001</v>
      </c>
      <c r="K131" s="271">
        <v>21.494</v>
      </c>
      <c r="L131" s="274">
        <v>-27.29</v>
      </c>
      <c r="M131" s="274">
        <v>-27.17</v>
      </c>
      <c r="N131" s="274"/>
      <c r="O131" s="274">
        <v>2.0699999999999998</v>
      </c>
      <c r="P131" s="274"/>
      <c r="Q131" s="274">
        <v>33.06</v>
      </c>
      <c r="R131" s="274">
        <v>0.65800000000000003</v>
      </c>
      <c r="S131" s="274">
        <v>0.65800000000000003</v>
      </c>
      <c r="T131" s="274" t="s">
        <v>283</v>
      </c>
      <c r="U131" s="274"/>
      <c r="V131" s="274">
        <v>-0.30299999999999999</v>
      </c>
      <c r="W131" s="274">
        <v>3.2000000000000001E-2</v>
      </c>
      <c r="X131" s="277">
        <v>5.0243201320934077</v>
      </c>
      <c r="Y131" s="280"/>
      <c r="Z131" s="274"/>
      <c r="AA131" s="274"/>
      <c r="AB131" s="274"/>
      <c r="AC131" s="274"/>
      <c r="AD131" s="274"/>
      <c r="AE131" s="274"/>
      <c r="AF131" s="274"/>
      <c r="AG131" s="274"/>
      <c r="AH131" s="274"/>
      <c r="AI131" s="291" t="s">
        <v>272</v>
      </c>
      <c r="AJ131" s="292">
        <v>1.2247448713916354E-2</v>
      </c>
      <c r="AK131" s="297"/>
      <c r="AL131" s="277"/>
      <c r="AM131" s="274"/>
      <c r="AN131" s="271"/>
      <c r="AO131" s="271"/>
      <c r="AP131" s="271"/>
      <c r="AQ131" s="278">
        <v>0.67566666666666675</v>
      </c>
      <c r="AR131" s="278">
        <v>1.5303030303030263E-2</v>
      </c>
    </row>
    <row r="132" spans="1:44" x14ac:dyDescent="0.3">
      <c r="A132" s="271"/>
      <c r="B132" s="271"/>
      <c r="C132" s="271"/>
      <c r="D132" s="271"/>
      <c r="E132" s="271"/>
      <c r="F132" s="271"/>
      <c r="G132" s="271"/>
      <c r="H132" s="271"/>
      <c r="I132" s="271"/>
      <c r="J132" s="271"/>
      <c r="K132" s="271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  <c r="X132" s="277"/>
      <c r="Y132" s="280"/>
      <c r="Z132" s="274"/>
      <c r="AA132" s="274"/>
      <c r="AB132" s="274"/>
      <c r="AC132" s="274"/>
      <c r="AD132" s="274"/>
      <c r="AE132" s="274"/>
      <c r="AF132" s="274"/>
      <c r="AG132" s="274"/>
      <c r="AH132" s="274"/>
      <c r="AI132" s="291" t="s">
        <v>273</v>
      </c>
      <c r="AJ132" s="293">
        <v>9.0820908936213529E-2</v>
      </c>
      <c r="AK132" s="297"/>
      <c r="AL132" s="277"/>
      <c r="AM132" s="277"/>
      <c r="AN132" s="271"/>
      <c r="AO132" s="271"/>
      <c r="AP132" s="271"/>
      <c r="AQ132" s="278">
        <v>0.67566666666666675</v>
      </c>
      <c r="AR132" s="278">
        <v>1.5303030303030263E-2</v>
      </c>
    </row>
    <row r="133" spans="1:44" x14ac:dyDescent="0.3">
      <c r="A133" s="271" t="s">
        <v>332</v>
      </c>
      <c r="B133" s="271" t="s">
        <v>421</v>
      </c>
      <c r="C133" s="271" t="s">
        <v>425</v>
      </c>
      <c r="D133" s="271" t="s">
        <v>299</v>
      </c>
      <c r="E133" s="271">
        <v>70</v>
      </c>
      <c r="F133" s="271">
        <v>2689</v>
      </c>
      <c r="G133" s="271">
        <v>-18.343</v>
      </c>
      <c r="H133" s="271">
        <v>8.9280000000000008</v>
      </c>
      <c r="I133" s="271">
        <v>-10.526999999999999</v>
      </c>
      <c r="J133" s="271">
        <v>17.742999999999999</v>
      </c>
      <c r="K133" s="271">
        <v>11.785</v>
      </c>
      <c r="L133" s="274">
        <v>-27.27</v>
      </c>
      <c r="M133" s="274">
        <v>-27.16</v>
      </c>
      <c r="N133" s="274"/>
      <c r="O133" s="274">
        <v>1.86</v>
      </c>
      <c r="P133" s="274"/>
      <c r="Q133" s="274">
        <v>32.83</v>
      </c>
      <c r="R133" s="274">
        <v>0.66900000000000004</v>
      </c>
      <c r="S133" s="274">
        <v>0.66900000000000004</v>
      </c>
      <c r="T133" s="274" t="s">
        <v>283</v>
      </c>
      <c r="U133" s="274"/>
      <c r="V133" s="274">
        <v>-0.40500000000000003</v>
      </c>
      <c r="W133" s="274">
        <v>1.7999999999999999E-2</v>
      </c>
      <c r="X133" s="277">
        <v>2.0374912487953907</v>
      </c>
      <c r="Y133" s="280"/>
      <c r="Z133" s="274"/>
      <c r="AA133" s="274"/>
      <c r="AB133" s="274"/>
      <c r="AC133" s="274"/>
      <c r="AD133" s="274"/>
      <c r="AE133" s="274"/>
      <c r="AF133" s="274"/>
      <c r="AG133" s="274"/>
      <c r="AH133" s="274"/>
      <c r="AI133" s="291" t="s">
        <v>278</v>
      </c>
      <c r="AJ133" s="293">
        <v>2.121320343559642E-2</v>
      </c>
      <c r="AK133" s="297"/>
      <c r="AL133" s="277"/>
      <c r="AM133" s="274"/>
      <c r="AN133" s="271"/>
      <c r="AO133" s="271"/>
      <c r="AP133" s="271"/>
      <c r="AQ133" s="278">
        <v>0.67400000000000004</v>
      </c>
      <c r="AR133" s="278">
        <v>1.3636363636363558E-2</v>
      </c>
    </row>
    <row r="134" spans="1:44" x14ac:dyDescent="0.3">
      <c r="A134" s="271"/>
      <c r="B134" s="271"/>
      <c r="C134" s="271"/>
      <c r="D134" s="271"/>
      <c r="E134" s="271"/>
      <c r="F134" s="271"/>
      <c r="G134" s="271"/>
      <c r="H134" s="271"/>
      <c r="I134" s="271"/>
      <c r="J134" s="271"/>
      <c r="K134" s="271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  <c r="X134" s="277"/>
      <c r="Y134" s="280"/>
      <c r="Z134" s="274"/>
      <c r="AA134" s="274"/>
      <c r="AB134" s="274"/>
      <c r="AC134" s="274"/>
      <c r="AD134" s="274"/>
      <c r="AE134" s="274"/>
      <c r="AF134" s="274"/>
      <c r="AG134" s="274"/>
      <c r="AH134" s="274"/>
      <c r="AI134" s="291"/>
      <c r="AJ134" s="291"/>
      <c r="AK134" s="297"/>
      <c r="AL134" s="277"/>
      <c r="AM134" s="274"/>
      <c r="AN134" s="271"/>
      <c r="AO134" s="271"/>
      <c r="AP134" s="271"/>
      <c r="AQ134" s="278">
        <v>0.67400000000000004</v>
      </c>
      <c r="AR134" s="278">
        <v>1.3636363636363558E-2</v>
      </c>
    </row>
    <row r="135" spans="1:44" x14ac:dyDescent="0.3">
      <c r="A135" s="271" t="s">
        <v>308</v>
      </c>
      <c r="B135" s="271" t="s">
        <v>421</v>
      </c>
      <c r="C135" s="271" t="s">
        <v>426</v>
      </c>
      <c r="D135" s="271" t="s">
        <v>299</v>
      </c>
      <c r="E135" s="271">
        <v>70</v>
      </c>
      <c r="F135" s="271">
        <v>2689</v>
      </c>
      <c r="G135" s="271">
        <v>-18.337</v>
      </c>
      <c r="H135" s="271">
        <v>9.0939999999999994</v>
      </c>
      <c r="I135" s="271">
        <v>-10.374000000000001</v>
      </c>
      <c r="J135" s="271">
        <v>18.225000000000001</v>
      </c>
      <c r="K135" s="271">
        <v>3.2480000000000002</v>
      </c>
      <c r="L135" s="274">
        <v>-27.27</v>
      </c>
      <c r="M135" s="274">
        <v>-27.16</v>
      </c>
      <c r="N135" s="274"/>
      <c r="O135" s="274">
        <v>2.02</v>
      </c>
      <c r="P135" s="274"/>
      <c r="Q135" s="274">
        <v>33</v>
      </c>
      <c r="R135" s="274">
        <v>0.65400000000000003</v>
      </c>
      <c r="S135" s="274">
        <v>0.65400000000000003</v>
      </c>
      <c r="T135" s="274"/>
      <c r="U135" s="274"/>
      <c r="V135" s="274">
        <v>-0.26500000000000001</v>
      </c>
      <c r="W135" s="274">
        <v>5.0000000000000001E-3</v>
      </c>
      <c r="X135" s="277">
        <v>6.1348008753788577</v>
      </c>
      <c r="Y135" s="280"/>
      <c r="Z135" s="274"/>
      <c r="AA135" s="274"/>
      <c r="AB135" s="274"/>
      <c r="AC135" s="274"/>
      <c r="AD135" s="274"/>
      <c r="AE135" s="274"/>
      <c r="AF135" s="274"/>
      <c r="AG135" s="274"/>
      <c r="AH135" s="274"/>
      <c r="AI135" s="291" t="s">
        <v>279</v>
      </c>
      <c r="AJ135" s="293">
        <v>0.65949999999999998</v>
      </c>
      <c r="AK135" s="297"/>
      <c r="AL135" s="277"/>
      <c r="AM135" s="274"/>
      <c r="AN135" s="271"/>
      <c r="AO135" s="271"/>
      <c r="AP135" s="271"/>
      <c r="AQ135" s="278">
        <v>0.67</v>
      </c>
      <c r="AR135" s="278">
        <v>9.6363636363635541E-3</v>
      </c>
    </row>
    <row r="136" spans="1:44" x14ac:dyDescent="0.3">
      <c r="A136" s="271" t="s">
        <v>309</v>
      </c>
      <c r="B136" s="271" t="s">
        <v>421</v>
      </c>
      <c r="C136" s="271" t="s">
        <v>427</v>
      </c>
      <c r="D136" s="271" t="s">
        <v>299</v>
      </c>
      <c r="E136" s="271">
        <v>70</v>
      </c>
      <c r="F136" s="271">
        <v>2691</v>
      </c>
      <c r="G136" s="271">
        <v>-18.308</v>
      </c>
      <c r="H136" s="271">
        <v>9.0190000000000001</v>
      </c>
      <c r="I136" s="271">
        <v>-10.396000000000001</v>
      </c>
      <c r="J136" s="271">
        <v>18.202999999999999</v>
      </c>
      <c r="K136" s="271">
        <v>27.869</v>
      </c>
      <c r="L136" s="274">
        <v>-27.24</v>
      </c>
      <c r="M136" s="274">
        <v>-27.13</v>
      </c>
      <c r="N136" s="274"/>
      <c r="O136" s="274">
        <v>1.95</v>
      </c>
      <c r="P136" s="274"/>
      <c r="Q136" s="274">
        <v>32.93</v>
      </c>
      <c r="R136" s="274">
        <v>0.67700000000000005</v>
      </c>
      <c r="S136" s="274">
        <v>0.67700000000000005</v>
      </c>
      <c r="T136" s="274"/>
      <c r="U136" s="274"/>
      <c r="V136" s="274">
        <v>-0.13900000000000001</v>
      </c>
      <c r="W136" s="274">
        <v>4.3999999999999997E-2</v>
      </c>
      <c r="X136" s="277">
        <v>-7.5303854509058965E-2</v>
      </c>
      <c r="Y136" s="280"/>
      <c r="Z136" s="274"/>
      <c r="AA136" s="274"/>
      <c r="AB136" s="274"/>
      <c r="AC136" s="274"/>
      <c r="AD136" s="274"/>
      <c r="AE136" s="274"/>
      <c r="AF136" s="274"/>
      <c r="AG136" s="274"/>
      <c r="AH136" s="274"/>
      <c r="AI136" s="291" t="s">
        <v>280</v>
      </c>
      <c r="AJ136" s="293">
        <v>0.67775000000000007</v>
      </c>
      <c r="AK136" s="297"/>
      <c r="AL136" s="277"/>
      <c r="AM136" s="274"/>
      <c r="AN136" s="271"/>
      <c r="AO136" s="271"/>
      <c r="AP136" s="271"/>
      <c r="AQ136" s="278">
        <v>0.67116666666666669</v>
      </c>
      <c r="AR136" s="278">
        <v>1.0803030303030203E-2</v>
      </c>
    </row>
    <row r="137" spans="1:44" x14ac:dyDescent="0.3">
      <c r="A137" s="271" t="s">
        <v>310</v>
      </c>
      <c r="B137" s="271" t="s">
        <v>421</v>
      </c>
      <c r="C137" s="271" t="s">
        <v>428</v>
      </c>
      <c r="D137" s="271" t="s">
        <v>299</v>
      </c>
      <c r="E137" s="271">
        <v>70</v>
      </c>
      <c r="F137" s="271">
        <v>2691</v>
      </c>
      <c r="G137" s="271">
        <v>-18.332000000000001</v>
      </c>
      <c r="H137" s="271">
        <v>8.8620000000000001</v>
      </c>
      <c r="I137" s="271">
        <v>-10.576000000000001</v>
      </c>
      <c r="J137" s="271">
        <v>17.972999999999999</v>
      </c>
      <c r="K137" s="271">
        <v>25.428999999999998</v>
      </c>
      <c r="L137" s="274">
        <v>-27.26</v>
      </c>
      <c r="M137" s="274">
        <v>-27.14</v>
      </c>
      <c r="N137" s="274"/>
      <c r="O137" s="274">
        <v>1.8</v>
      </c>
      <c r="P137" s="274"/>
      <c r="Q137" s="274">
        <v>32.78</v>
      </c>
      <c r="R137" s="274">
        <v>0.67200000000000004</v>
      </c>
      <c r="S137" s="274">
        <v>0.67200000000000004</v>
      </c>
      <c r="T137" s="274"/>
      <c r="U137" s="274"/>
      <c r="V137" s="274">
        <v>-5.1999999999999998E-2</v>
      </c>
      <c r="W137" s="274">
        <v>3.9E-2</v>
      </c>
      <c r="X137" s="277">
        <v>1.2394591444345338</v>
      </c>
      <c r="Y137" s="280"/>
      <c r="Z137" s="274"/>
      <c r="AA137" s="274"/>
      <c r="AB137" s="274"/>
      <c r="AC137" s="274"/>
      <c r="AD137" s="274"/>
      <c r="AE137" s="274"/>
      <c r="AF137" s="274"/>
      <c r="AG137" s="274"/>
      <c r="AH137" s="274"/>
      <c r="AI137" s="291" t="s">
        <v>274</v>
      </c>
      <c r="AJ137" s="293">
        <v>0.69568245000000017</v>
      </c>
      <c r="AK137" s="297"/>
      <c r="AL137" s="277"/>
      <c r="AM137" s="274"/>
      <c r="AN137" s="271"/>
      <c r="AO137" s="271"/>
      <c r="AP137" s="271"/>
      <c r="AQ137" s="278">
        <v>0.67128571428571426</v>
      </c>
      <c r="AR137" s="278">
        <v>1.0922077922077778E-2</v>
      </c>
    </row>
    <row r="138" spans="1:44" x14ac:dyDescent="0.3">
      <c r="A138" s="271" t="s">
        <v>312</v>
      </c>
      <c r="B138" s="271" t="s">
        <v>421</v>
      </c>
      <c r="C138" s="271" t="s">
        <v>429</v>
      </c>
      <c r="D138" s="271" t="s">
        <v>299</v>
      </c>
      <c r="E138" s="271">
        <v>70</v>
      </c>
      <c r="F138" s="271">
        <v>2691</v>
      </c>
      <c r="G138" s="271">
        <v>-18.334</v>
      </c>
      <c r="H138" s="271">
        <v>8.9689999999999994</v>
      </c>
      <c r="I138" s="271">
        <v>-10.481999999999999</v>
      </c>
      <c r="J138" s="271">
        <v>18.145</v>
      </c>
      <c r="K138" s="271">
        <v>26.27</v>
      </c>
      <c r="L138" s="274">
        <v>-27.26</v>
      </c>
      <c r="M138" s="274">
        <v>-27.15</v>
      </c>
      <c r="N138" s="274"/>
      <c r="O138" s="274">
        <v>1.9</v>
      </c>
      <c r="P138" s="274"/>
      <c r="Q138" s="274">
        <v>32.880000000000003</v>
      </c>
      <c r="R138" s="274">
        <v>0.66400000000000003</v>
      </c>
      <c r="S138" s="274">
        <v>0.66400000000000003</v>
      </c>
      <c r="T138" s="274"/>
      <c r="U138" s="274"/>
      <c r="V138" s="274">
        <v>-9.7000000000000003E-2</v>
      </c>
      <c r="W138" s="274">
        <v>0.04</v>
      </c>
      <c r="X138" s="277">
        <v>3.3831593774860949</v>
      </c>
      <c r="Y138" s="280"/>
      <c r="Z138" s="274"/>
      <c r="AA138" s="274"/>
      <c r="AB138" s="274"/>
      <c r="AC138" s="274"/>
      <c r="AD138" s="274"/>
      <c r="AE138" s="274"/>
      <c r="AF138" s="274"/>
      <c r="AG138" s="274"/>
      <c r="AH138" s="274"/>
      <c r="AI138" s="291" t="s">
        <v>275</v>
      </c>
      <c r="AJ138" s="293">
        <v>0.64156754999999988</v>
      </c>
      <c r="AK138" s="297"/>
      <c r="AL138" s="277"/>
      <c r="AM138" s="274"/>
      <c r="AN138" s="271"/>
      <c r="AO138" s="271"/>
      <c r="AP138" s="271"/>
      <c r="AQ138" s="278">
        <v>0.67037499999999994</v>
      </c>
      <c r="AR138" s="278">
        <v>1.0011363636363457E-2</v>
      </c>
    </row>
    <row r="139" spans="1:44" x14ac:dyDescent="0.3">
      <c r="A139" s="271">
        <v>0</v>
      </c>
      <c r="B139" s="271">
        <v>0</v>
      </c>
      <c r="C139" s="271">
        <v>0</v>
      </c>
      <c r="D139" s="271">
        <v>0</v>
      </c>
      <c r="E139" s="271">
        <v>0</v>
      </c>
      <c r="F139" s="271">
        <v>0</v>
      </c>
      <c r="G139" s="271">
        <v>0</v>
      </c>
      <c r="H139" s="271">
        <v>0</v>
      </c>
      <c r="I139" s="271">
        <v>0</v>
      </c>
      <c r="J139" s="271">
        <v>0</v>
      </c>
      <c r="K139" s="271">
        <v>0</v>
      </c>
      <c r="L139" s="274" t="e">
        <v>#N/A</v>
      </c>
      <c r="M139" s="274" t="e">
        <v>#N/A</v>
      </c>
      <c r="N139" s="274"/>
      <c r="O139" s="274" t="e">
        <v>#N/A</v>
      </c>
      <c r="P139" s="274"/>
      <c r="Q139" s="274" t="e">
        <v>#N/A</v>
      </c>
      <c r="R139" s="274" t="e">
        <v>#N/A</v>
      </c>
      <c r="S139" s="274" t="e">
        <v>#N/A</v>
      </c>
      <c r="T139" s="274"/>
      <c r="U139" s="274"/>
      <c r="V139" s="274">
        <v>0</v>
      </c>
      <c r="W139" s="274">
        <v>0</v>
      </c>
      <c r="X139" s="277" t="e">
        <v>#N/A</v>
      </c>
      <c r="Y139" s="280"/>
      <c r="Z139" s="274"/>
      <c r="AA139" s="274"/>
      <c r="AB139" s="274"/>
      <c r="AC139" s="274"/>
      <c r="AD139" s="274"/>
      <c r="AE139" s="274"/>
      <c r="AF139" s="274"/>
      <c r="AG139" s="274"/>
      <c r="AH139" s="274"/>
      <c r="AI139" s="291"/>
      <c r="AJ139" s="291"/>
      <c r="AK139" s="297"/>
      <c r="AL139" s="277"/>
      <c r="AM139" s="274"/>
      <c r="AN139" s="271"/>
      <c r="AO139" s="271"/>
      <c r="AP139" s="271"/>
      <c r="AQ139" s="278" t="e">
        <v>#N/A</v>
      </c>
      <c r="AR139" s="278" t="e">
        <v>#N/A</v>
      </c>
    </row>
    <row r="140" spans="1:44" x14ac:dyDescent="0.3">
      <c r="A140" s="271">
        <v>0</v>
      </c>
      <c r="B140" s="271">
        <v>0</v>
      </c>
      <c r="C140" s="271">
        <v>0</v>
      </c>
      <c r="D140" s="271">
        <v>0</v>
      </c>
      <c r="E140" s="271">
        <v>0</v>
      </c>
      <c r="F140" s="271">
        <v>0</v>
      </c>
      <c r="G140" s="271">
        <v>0</v>
      </c>
      <c r="H140" s="271">
        <v>0</v>
      </c>
      <c r="I140" s="271">
        <v>0</v>
      </c>
      <c r="J140" s="271">
        <v>0</v>
      </c>
      <c r="K140" s="271">
        <v>0</v>
      </c>
      <c r="L140" s="274" t="e">
        <v>#N/A</v>
      </c>
      <c r="M140" s="274" t="e">
        <v>#N/A</v>
      </c>
      <c r="N140" s="274"/>
      <c r="O140" s="274" t="e">
        <v>#N/A</v>
      </c>
      <c r="P140" s="274"/>
      <c r="Q140" s="274" t="e">
        <v>#N/A</v>
      </c>
      <c r="R140" s="274" t="e">
        <v>#N/A</v>
      </c>
      <c r="S140" s="274" t="e">
        <v>#N/A</v>
      </c>
      <c r="T140" s="274"/>
      <c r="U140" s="274"/>
      <c r="V140" s="274">
        <v>0</v>
      </c>
      <c r="W140" s="274">
        <v>0</v>
      </c>
      <c r="X140" s="277" t="e">
        <v>#N/A</v>
      </c>
      <c r="Y140" s="280"/>
      <c r="Z140" s="274"/>
      <c r="AA140" s="274"/>
      <c r="AB140" s="274"/>
      <c r="AC140" s="274"/>
      <c r="AD140" s="274"/>
      <c r="AE140" s="274"/>
      <c r="AF140" s="274"/>
      <c r="AG140" s="274"/>
      <c r="AH140" s="274"/>
      <c r="AI140" s="291" t="s">
        <v>281</v>
      </c>
      <c r="AJ140" s="293">
        <v>0.6705000000000001</v>
      </c>
      <c r="AK140" s="297"/>
      <c r="AL140" s="277"/>
      <c r="AM140" s="274"/>
      <c r="AN140" s="271"/>
      <c r="AO140" s="271"/>
      <c r="AP140" s="271"/>
      <c r="AQ140" s="278" t="e">
        <v>#N/A</v>
      </c>
      <c r="AR140" s="278" t="e">
        <v>#N/A</v>
      </c>
    </row>
    <row r="141" spans="1:44" x14ac:dyDescent="0.3">
      <c r="A141" s="271">
        <v>0</v>
      </c>
      <c r="B141" s="271">
        <v>0</v>
      </c>
      <c r="C141" s="271">
        <v>0</v>
      </c>
      <c r="D141" s="271">
        <v>0</v>
      </c>
      <c r="E141" s="271">
        <v>0</v>
      </c>
      <c r="F141" s="271">
        <v>0</v>
      </c>
      <c r="G141" s="271">
        <v>0</v>
      </c>
      <c r="H141" s="271">
        <v>0</v>
      </c>
      <c r="I141" s="271">
        <v>0</v>
      </c>
      <c r="J141" s="271">
        <v>0</v>
      </c>
      <c r="K141" s="271">
        <v>0</v>
      </c>
      <c r="L141" s="274" t="e">
        <v>#N/A</v>
      </c>
      <c r="M141" s="274" t="e">
        <v>#N/A</v>
      </c>
      <c r="N141" s="274"/>
      <c r="O141" s="274" t="e">
        <v>#N/A</v>
      </c>
      <c r="P141" s="274"/>
      <c r="Q141" s="274" t="e">
        <v>#N/A</v>
      </c>
      <c r="R141" s="274" t="e">
        <v>#N/A</v>
      </c>
      <c r="S141" s="274" t="e">
        <v>#N/A</v>
      </c>
      <c r="T141" s="274"/>
      <c r="U141" s="274"/>
      <c r="V141" s="274">
        <v>0</v>
      </c>
      <c r="W141" s="274">
        <v>0</v>
      </c>
      <c r="X141" s="277" t="e">
        <v>#N/A</v>
      </c>
      <c r="Y141" s="280"/>
      <c r="Z141" s="274"/>
      <c r="AA141" s="274"/>
      <c r="AB141" s="274"/>
      <c r="AC141" s="274"/>
      <c r="AD141" s="274"/>
      <c r="AE141" s="274"/>
      <c r="AF141" s="274"/>
      <c r="AG141" s="274"/>
      <c r="AH141" s="274"/>
      <c r="AI141" s="291" t="s">
        <v>282</v>
      </c>
      <c r="AJ141" s="293">
        <v>1.9999999999999962E-2</v>
      </c>
      <c r="AK141" s="297"/>
      <c r="AL141" s="277"/>
      <c r="AM141" s="274"/>
      <c r="AN141" s="271"/>
      <c r="AO141" s="271"/>
      <c r="AP141" s="271"/>
      <c r="AQ141" s="278" t="e">
        <v>#N/A</v>
      </c>
      <c r="AR141" s="278" t="e">
        <v>#N/A</v>
      </c>
    </row>
    <row r="142" spans="1:44" x14ac:dyDescent="0.3">
      <c r="A142" s="271">
        <v>0</v>
      </c>
      <c r="B142" s="271">
        <v>0</v>
      </c>
      <c r="C142" s="271">
        <v>0</v>
      </c>
      <c r="D142" s="271">
        <v>0</v>
      </c>
      <c r="E142" s="271">
        <v>0</v>
      </c>
      <c r="F142" s="271">
        <v>0</v>
      </c>
      <c r="G142" s="271">
        <v>0</v>
      </c>
      <c r="H142" s="271">
        <v>0</v>
      </c>
      <c r="I142" s="271">
        <v>0</v>
      </c>
      <c r="J142" s="271">
        <v>0</v>
      </c>
      <c r="K142" s="271">
        <v>0</v>
      </c>
      <c r="L142" s="274" t="e">
        <v>#N/A</v>
      </c>
      <c r="M142" s="274" t="e">
        <v>#N/A</v>
      </c>
      <c r="N142" s="281"/>
      <c r="O142" s="274" t="e">
        <v>#N/A</v>
      </c>
      <c r="P142" s="274"/>
      <c r="Q142" s="274" t="e">
        <v>#N/A</v>
      </c>
      <c r="R142" s="274" t="e">
        <v>#N/A</v>
      </c>
      <c r="S142" s="274" t="e">
        <v>#N/A</v>
      </c>
      <c r="T142" s="274"/>
      <c r="U142" s="274"/>
      <c r="V142" s="274">
        <v>0</v>
      </c>
      <c r="W142" s="274">
        <v>0</v>
      </c>
      <c r="X142" s="277" t="e">
        <v>#N/A</v>
      </c>
      <c r="Y142" s="280"/>
      <c r="Z142" s="274"/>
      <c r="AA142" s="274"/>
      <c r="AB142" s="274"/>
      <c r="AC142" s="274"/>
      <c r="AD142" s="274"/>
      <c r="AE142" s="274"/>
      <c r="AF142" s="274"/>
      <c r="AG142" s="274"/>
      <c r="AH142" s="274"/>
      <c r="AI142" s="291" t="s">
        <v>276</v>
      </c>
      <c r="AJ142" s="293">
        <v>0.73049999999999993</v>
      </c>
      <c r="AK142" s="297"/>
      <c r="AL142" s="277"/>
      <c r="AM142" s="274"/>
      <c r="AN142" s="271"/>
      <c r="AO142" s="271"/>
      <c r="AP142" s="271"/>
      <c r="AQ142" s="278" t="e">
        <v>#N/A</v>
      </c>
      <c r="AR142" s="278" t="e">
        <v>#N/A</v>
      </c>
    </row>
    <row r="143" spans="1:44" x14ac:dyDescent="0.3">
      <c r="A143" s="271">
        <v>0</v>
      </c>
      <c r="B143" s="271">
        <v>0</v>
      </c>
      <c r="C143" s="271">
        <v>0</v>
      </c>
      <c r="D143" s="271">
        <v>0</v>
      </c>
      <c r="E143" s="271">
        <v>0</v>
      </c>
      <c r="F143" s="271">
        <v>0</v>
      </c>
      <c r="G143" s="271">
        <v>0</v>
      </c>
      <c r="H143" s="271">
        <v>0</v>
      </c>
      <c r="I143" s="271">
        <v>0</v>
      </c>
      <c r="J143" s="271">
        <v>0</v>
      </c>
      <c r="K143" s="271">
        <v>0</v>
      </c>
      <c r="L143" s="274" t="e">
        <v>#N/A</v>
      </c>
      <c r="M143" s="274" t="e">
        <v>#N/A</v>
      </c>
      <c r="N143" s="274"/>
      <c r="O143" s="274" t="e">
        <v>#N/A</v>
      </c>
      <c r="P143" s="274"/>
      <c r="Q143" s="274" t="e">
        <v>#N/A</v>
      </c>
      <c r="R143" s="274" t="e">
        <v>#N/A</v>
      </c>
      <c r="S143" s="274" t="e">
        <v>#N/A</v>
      </c>
      <c r="T143" s="274"/>
      <c r="U143" s="274"/>
      <c r="V143" s="274">
        <v>0</v>
      </c>
      <c r="W143" s="274">
        <v>0</v>
      </c>
      <c r="X143" s="277" t="e">
        <v>#N/A</v>
      </c>
      <c r="Y143" s="287"/>
      <c r="Z143" s="286"/>
      <c r="AA143" s="286"/>
      <c r="AB143" s="289"/>
      <c r="AC143" s="289"/>
      <c r="AD143" s="289"/>
      <c r="AE143" s="289"/>
      <c r="AF143" s="289"/>
      <c r="AG143" s="289"/>
      <c r="AH143" s="289"/>
      <c r="AI143" s="291" t="s">
        <v>277</v>
      </c>
      <c r="AJ143" s="293">
        <v>0.61050000000000026</v>
      </c>
      <c r="AK143" s="296"/>
      <c r="AL143" s="277"/>
      <c r="AM143" s="277"/>
      <c r="AN143" s="279"/>
      <c r="AO143" s="279"/>
      <c r="AP143" s="271"/>
      <c r="AQ143" s="278" t="e">
        <v>#N/A</v>
      </c>
      <c r="AR143" s="278" t="e">
        <v>#N/A</v>
      </c>
    </row>
    <row r="144" spans="1:44" x14ac:dyDescent="0.3">
      <c r="A144" s="271">
        <v>0</v>
      </c>
      <c r="B144" s="271">
        <v>0</v>
      </c>
      <c r="C144" s="271">
        <v>0</v>
      </c>
      <c r="D144" s="271">
        <v>0</v>
      </c>
      <c r="E144" s="271">
        <v>0</v>
      </c>
      <c r="F144" s="271">
        <v>0</v>
      </c>
      <c r="G144" s="271">
        <v>0</v>
      </c>
      <c r="H144" s="271">
        <v>0</v>
      </c>
      <c r="I144" s="271">
        <v>0</v>
      </c>
      <c r="J144" s="271">
        <v>0</v>
      </c>
      <c r="K144" s="271">
        <v>0</v>
      </c>
      <c r="L144" s="274" t="e">
        <v>#N/A</v>
      </c>
      <c r="M144" s="274" t="e">
        <v>#N/A</v>
      </c>
      <c r="N144" s="274"/>
      <c r="O144" s="274" t="e">
        <v>#N/A</v>
      </c>
      <c r="P144" s="274"/>
      <c r="Q144" s="274" t="e">
        <v>#N/A</v>
      </c>
      <c r="R144" s="274" t="e">
        <v>#N/A</v>
      </c>
      <c r="S144" s="274" t="e">
        <v>#N/A</v>
      </c>
      <c r="T144" s="274"/>
      <c r="U144" s="274"/>
      <c r="V144" s="274">
        <v>0</v>
      </c>
      <c r="W144" s="274">
        <v>0</v>
      </c>
      <c r="X144" s="277" t="e">
        <v>#N/A</v>
      </c>
      <c r="Y144" s="280"/>
      <c r="Z144" s="274"/>
      <c r="AA144" s="274"/>
      <c r="AB144" s="274"/>
      <c r="AC144" s="274"/>
      <c r="AD144" s="274"/>
      <c r="AE144" s="274"/>
      <c r="AF144" s="274"/>
      <c r="AG144" s="274"/>
      <c r="AH144" s="274"/>
      <c r="AI144" s="274"/>
      <c r="AJ144" s="274"/>
      <c r="AK144" s="297"/>
      <c r="AL144" s="277"/>
      <c r="AM144" s="274"/>
      <c r="AN144" s="271"/>
      <c r="AO144" s="271"/>
      <c r="AP144" s="271"/>
      <c r="AQ144" s="278" t="e">
        <v>#N/A</v>
      </c>
      <c r="AR144" s="278" t="e">
        <v>#N/A</v>
      </c>
    </row>
    <row r="145" spans="1:44" x14ac:dyDescent="0.3">
      <c r="A145" s="271">
        <v>0</v>
      </c>
      <c r="B145" s="271">
        <v>0</v>
      </c>
      <c r="C145" s="271">
        <v>0</v>
      </c>
      <c r="D145" s="271">
        <v>0</v>
      </c>
      <c r="E145" s="271">
        <v>0</v>
      </c>
      <c r="F145" s="271">
        <v>0</v>
      </c>
      <c r="G145" s="271">
        <v>0</v>
      </c>
      <c r="H145" s="271">
        <v>0</v>
      </c>
      <c r="I145" s="271">
        <v>0</v>
      </c>
      <c r="J145" s="271">
        <v>0</v>
      </c>
      <c r="K145" s="271">
        <v>0</v>
      </c>
      <c r="L145" s="274" t="e">
        <v>#N/A</v>
      </c>
      <c r="M145" s="274" t="e">
        <v>#N/A</v>
      </c>
      <c r="N145" s="274"/>
      <c r="O145" s="274" t="e">
        <v>#N/A</v>
      </c>
      <c r="P145" s="274"/>
      <c r="Q145" s="274" t="e">
        <v>#N/A</v>
      </c>
      <c r="R145" s="274" t="e">
        <v>#N/A</v>
      </c>
      <c r="S145" s="274" t="e">
        <v>#N/A</v>
      </c>
      <c r="T145" s="274"/>
      <c r="U145" s="274"/>
      <c r="V145" s="274">
        <v>0</v>
      </c>
      <c r="W145" s="274">
        <v>0</v>
      </c>
      <c r="X145" s="277" t="e">
        <v>#N/A</v>
      </c>
      <c r="Y145" s="280"/>
      <c r="Z145" s="274"/>
      <c r="AA145" s="274"/>
      <c r="AB145" s="274"/>
      <c r="AC145" s="274"/>
      <c r="AD145" s="274"/>
      <c r="AE145" s="274"/>
      <c r="AF145" s="274"/>
      <c r="AG145" s="274"/>
      <c r="AH145" s="274"/>
      <c r="AI145" s="274"/>
      <c r="AJ145" s="274"/>
      <c r="AK145" s="297"/>
      <c r="AL145" s="277"/>
      <c r="AM145" s="274"/>
      <c r="AN145" s="271"/>
      <c r="AO145" s="271"/>
      <c r="AP145" s="271"/>
      <c r="AQ145" s="278" t="e">
        <v>#N/A</v>
      </c>
      <c r="AR145" s="278" t="e">
        <v>#N/A</v>
      </c>
    </row>
    <row r="146" spans="1:44" x14ac:dyDescent="0.3">
      <c r="A146" s="271">
        <v>0</v>
      </c>
      <c r="B146" s="271">
        <v>0</v>
      </c>
      <c r="C146" s="271">
        <v>0</v>
      </c>
      <c r="D146" s="271">
        <v>0</v>
      </c>
      <c r="E146" s="271">
        <v>0</v>
      </c>
      <c r="F146" s="271">
        <v>0</v>
      </c>
      <c r="G146" s="271">
        <v>0</v>
      </c>
      <c r="H146" s="271">
        <v>0</v>
      </c>
      <c r="I146" s="271">
        <v>0</v>
      </c>
      <c r="J146" s="271">
        <v>0</v>
      </c>
      <c r="K146" s="271">
        <v>0</v>
      </c>
      <c r="L146" s="274" t="e">
        <v>#N/A</v>
      </c>
      <c r="M146" s="274" t="e">
        <v>#N/A</v>
      </c>
      <c r="N146" s="274"/>
      <c r="O146" s="274" t="e">
        <v>#N/A</v>
      </c>
      <c r="P146" s="274"/>
      <c r="Q146" s="274" t="e">
        <v>#N/A</v>
      </c>
      <c r="R146" s="274" t="e">
        <v>#N/A</v>
      </c>
      <c r="S146" s="274" t="e">
        <v>#N/A</v>
      </c>
      <c r="T146" s="274"/>
      <c r="U146" s="274"/>
      <c r="V146" s="274">
        <v>0</v>
      </c>
      <c r="W146" s="274">
        <v>0</v>
      </c>
      <c r="X146" s="277" t="e">
        <v>#N/A</v>
      </c>
      <c r="Y146" s="280"/>
      <c r="Z146" s="274"/>
      <c r="AA146" s="274"/>
      <c r="AB146" s="274"/>
      <c r="AC146" s="274"/>
      <c r="AD146" s="274"/>
      <c r="AE146" s="274"/>
      <c r="AF146" s="274"/>
      <c r="AG146" s="274"/>
      <c r="AH146" s="274"/>
      <c r="AI146" s="274"/>
      <c r="AJ146" s="274"/>
      <c r="AK146" s="297"/>
      <c r="AL146" s="277"/>
      <c r="AM146" s="274"/>
      <c r="AN146" s="271"/>
      <c r="AO146" s="271"/>
      <c r="AP146" s="271"/>
      <c r="AQ146" s="278" t="e">
        <v>#N/A</v>
      </c>
      <c r="AR146" s="278" t="e">
        <v>#N/A</v>
      </c>
    </row>
    <row r="147" spans="1:44" x14ac:dyDescent="0.3">
      <c r="A147" s="271">
        <v>0</v>
      </c>
      <c r="B147" s="271">
        <v>0</v>
      </c>
      <c r="C147" s="271">
        <v>0</v>
      </c>
      <c r="D147" s="271">
        <v>0</v>
      </c>
      <c r="E147" s="271">
        <v>0</v>
      </c>
      <c r="F147" s="271">
        <v>0</v>
      </c>
      <c r="G147" s="271">
        <v>0</v>
      </c>
      <c r="H147" s="271">
        <v>0</v>
      </c>
      <c r="I147" s="271">
        <v>0</v>
      </c>
      <c r="J147" s="271">
        <v>0</v>
      </c>
      <c r="K147" s="271">
        <v>0</v>
      </c>
      <c r="L147" s="274" t="e">
        <v>#N/A</v>
      </c>
      <c r="M147" s="274" t="e">
        <v>#N/A</v>
      </c>
      <c r="N147" s="274"/>
      <c r="O147" s="274" t="e">
        <v>#N/A</v>
      </c>
      <c r="P147" s="274"/>
      <c r="Q147" s="274" t="e">
        <v>#N/A</v>
      </c>
      <c r="R147" s="274" t="e">
        <v>#N/A</v>
      </c>
      <c r="S147" s="274" t="e">
        <v>#N/A</v>
      </c>
      <c r="T147" s="274"/>
      <c r="U147" s="274"/>
      <c r="V147" s="274">
        <v>0</v>
      </c>
      <c r="W147" s="274">
        <v>0</v>
      </c>
      <c r="X147" s="277" t="e">
        <v>#N/A</v>
      </c>
      <c r="Y147" s="280"/>
      <c r="Z147" s="274"/>
      <c r="AA147" s="274"/>
      <c r="AB147" s="274"/>
      <c r="AC147" s="274"/>
      <c r="AD147" s="274"/>
      <c r="AE147" s="274"/>
      <c r="AF147" s="274"/>
      <c r="AG147" s="274"/>
      <c r="AH147" s="274"/>
      <c r="AI147" s="274"/>
      <c r="AJ147" s="274"/>
      <c r="AK147" s="297"/>
      <c r="AL147" s="277"/>
      <c r="AM147" s="274"/>
      <c r="AN147" s="271"/>
      <c r="AO147" s="271"/>
      <c r="AP147" s="271"/>
      <c r="AQ147" s="278" t="e">
        <v>#N/A</v>
      </c>
      <c r="AR147" s="278" t="e">
        <v>#N/A</v>
      </c>
    </row>
    <row r="148" spans="1:44" x14ac:dyDescent="0.3">
      <c r="A148" s="271">
        <v>0</v>
      </c>
      <c r="B148" s="271">
        <v>0</v>
      </c>
      <c r="C148" s="271">
        <v>0</v>
      </c>
      <c r="D148" s="271">
        <v>0</v>
      </c>
      <c r="E148" s="271">
        <v>0</v>
      </c>
      <c r="F148" s="271">
        <v>0</v>
      </c>
      <c r="G148" s="271">
        <v>0</v>
      </c>
      <c r="H148" s="271">
        <v>0</v>
      </c>
      <c r="I148" s="271">
        <v>0</v>
      </c>
      <c r="J148" s="271">
        <v>0</v>
      </c>
      <c r="K148" s="271">
        <v>0</v>
      </c>
      <c r="L148" s="274" t="e">
        <v>#N/A</v>
      </c>
      <c r="M148" s="274" t="e">
        <v>#N/A</v>
      </c>
      <c r="N148" s="274"/>
      <c r="O148" s="274" t="e">
        <v>#N/A</v>
      </c>
      <c r="P148" s="274"/>
      <c r="Q148" s="274" t="e">
        <v>#N/A</v>
      </c>
      <c r="R148" s="274" t="e">
        <v>#N/A</v>
      </c>
      <c r="S148" s="274" t="e">
        <v>#N/A</v>
      </c>
      <c r="T148" s="274"/>
      <c r="U148" s="274"/>
      <c r="V148" s="274">
        <v>0</v>
      </c>
      <c r="W148" s="274">
        <v>0</v>
      </c>
      <c r="X148" s="277" t="e">
        <v>#N/A</v>
      </c>
      <c r="Y148" s="280"/>
      <c r="Z148" s="274"/>
      <c r="AA148" s="274"/>
      <c r="AB148" s="274"/>
      <c r="AC148" s="274"/>
      <c r="AD148" s="274"/>
      <c r="AE148" s="274"/>
      <c r="AF148" s="274"/>
      <c r="AG148" s="274"/>
      <c r="AH148" s="274"/>
      <c r="AI148" s="274"/>
      <c r="AJ148" s="274"/>
      <c r="AK148" s="297"/>
      <c r="AL148" s="277"/>
      <c r="AM148" s="274"/>
      <c r="AN148" s="271"/>
      <c r="AO148" s="271"/>
      <c r="AP148" s="271"/>
      <c r="AQ148" s="278" t="e">
        <v>#N/A</v>
      </c>
      <c r="AR148" s="278" t="e">
        <v>#N/A</v>
      </c>
    </row>
    <row r="149" spans="1:44" x14ac:dyDescent="0.3">
      <c r="A149" s="271" t="s">
        <v>430</v>
      </c>
      <c r="B149" s="271" t="s">
        <v>283</v>
      </c>
      <c r="C149" s="271" t="s">
        <v>253</v>
      </c>
      <c r="D149" s="271"/>
      <c r="E149" s="271"/>
      <c r="F149" s="271"/>
      <c r="G149" s="271"/>
      <c r="H149" s="271"/>
      <c r="I149" s="271"/>
      <c r="J149" s="271"/>
      <c r="K149" s="271"/>
      <c r="L149" s="272">
        <v>-18.043750000000003</v>
      </c>
      <c r="M149" s="272">
        <v>-18.02375</v>
      </c>
      <c r="N149" s="273">
        <v>2.4206145913796166E-2</v>
      </c>
      <c r="O149" s="272">
        <v>2.1381250000000001</v>
      </c>
      <c r="P149" s="273">
        <v>9.9260940832736483E-2</v>
      </c>
      <c r="Q149" s="272">
        <v>33.124375000000001</v>
      </c>
      <c r="R149" s="272">
        <v>0.65693750000000006</v>
      </c>
      <c r="S149" s="273">
        <v>0.65693750000000006</v>
      </c>
      <c r="T149" s="273">
        <v>1.3817872258419539E-2</v>
      </c>
      <c r="U149" s="285">
        <v>3.4544680646048848E-3</v>
      </c>
      <c r="V149" s="274" t="s">
        <v>283</v>
      </c>
      <c r="W149" s="274" t="s">
        <v>283</v>
      </c>
      <c r="X149" s="286"/>
      <c r="Y149" s="287">
        <v>5.3968640231520197</v>
      </c>
      <c r="Z149" s="287">
        <v>3.827602679951462</v>
      </c>
      <c r="AA149" s="287">
        <v>0.95690066998786549</v>
      </c>
      <c r="AB149" s="288">
        <v>3.5530338572760298E-3</v>
      </c>
      <c r="AC149" s="288">
        <v>7.3630243864528343E-3</v>
      </c>
      <c r="AD149" s="289">
        <v>0.27883876546502506</v>
      </c>
      <c r="AE149" s="289">
        <v>-1.3588483563162299</v>
      </c>
      <c r="AF149" s="290">
        <v>-2.4404553700983342</v>
      </c>
      <c r="AG149" s="275">
        <v>-0.35247211825575281</v>
      </c>
      <c r="AH149" s="275">
        <v>3.3084357375544249</v>
      </c>
      <c r="AI149" s="275"/>
      <c r="AJ149" s="275"/>
      <c r="AK149" s="298">
        <v>5.0415696481322243</v>
      </c>
      <c r="AL149" s="276">
        <v>-0.97554547011998238</v>
      </c>
      <c r="AM149" s="276">
        <v>0.98591756087557769</v>
      </c>
      <c r="AN149" s="276">
        <v>-2.0103237559685567</v>
      </c>
      <c r="AO149" s="276">
        <v>2.0548721407420771</v>
      </c>
      <c r="AP149" s="271"/>
      <c r="AQ149" s="274"/>
      <c r="AR149" s="274"/>
    </row>
    <row r="150" spans="1:44" x14ac:dyDescent="0.3">
      <c r="A150" s="271" t="s">
        <v>297</v>
      </c>
      <c r="B150" s="271" t="s">
        <v>253</v>
      </c>
      <c r="C150" s="271" t="s">
        <v>393</v>
      </c>
      <c r="D150" s="271" t="s">
        <v>299</v>
      </c>
      <c r="E150" s="271">
        <v>70</v>
      </c>
      <c r="F150" s="271">
        <v>2779</v>
      </c>
      <c r="G150" s="271">
        <v>-13.821999999999999</v>
      </c>
      <c r="H150" s="271">
        <v>15.903</v>
      </c>
      <c r="I150" s="271">
        <v>0.96599999999999997</v>
      </c>
      <c r="J150" s="271">
        <v>31.667999999999999</v>
      </c>
      <c r="K150" s="271">
        <v>-1.7829999999999999</v>
      </c>
      <c r="L150" s="274">
        <v>-18.05</v>
      </c>
      <c r="M150" s="274">
        <v>-18.03</v>
      </c>
      <c r="N150" s="274"/>
      <c r="O150" s="274">
        <v>2.29</v>
      </c>
      <c r="P150" s="274"/>
      <c r="Q150" s="274">
        <v>33.28</v>
      </c>
      <c r="R150" s="274">
        <v>0.67700000000000005</v>
      </c>
      <c r="S150" s="274">
        <v>0.67700000000000005</v>
      </c>
      <c r="T150" s="274" t="s">
        <v>283</v>
      </c>
      <c r="U150" s="274"/>
      <c r="V150" s="274">
        <v>-0.106</v>
      </c>
      <c r="W150" s="274">
        <v>-6.0000000000000001E-3</v>
      </c>
      <c r="X150" s="277">
        <v>-7.5303854509058965E-2</v>
      </c>
      <c r="Y150" s="287"/>
      <c r="Z150" s="286"/>
      <c r="AA150" s="286"/>
      <c r="AB150" s="289"/>
      <c r="AC150" s="289"/>
      <c r="AD150" s="289"/>
      <c r="AE150" s="289"/>
      <c r="AF150" s="289"/>
      <c r="AG150" s="289"/>
      <c r="AH150" s="289"/>
      <c r="AI150" s="289"/>
      <c r="AJ150" s="289"/>
      <c r="AK150" s="296"/>
      <c r="AL150" s="277"/>
      <c r="AM150" s="277"/>
      <c r="AN150" s="279"/>
      <c r="AO150" s="279"/>
      <c r="AP150" s="271"/>
      <c r="AQ150" s="278">
        <v>0.67700000000000005</v>
      </c>
      <c r="AR150" s="278">
        <v>1.663636363636356E-2</v>
      </c>
    </row>
    <row r="151" spans="1:44" x14ac:dyDescent="0.3">
      <c r="A151" s="271" t="s">
        <v>300</v>
      </c>
      <c r="B151" s="271" t="s">
        <v>253</v>
      </c>
      <c r="C151" s="271" t="s">
        <v>394</v>
      </c>
      <c r="D151" s="271" t="s">
        <v>299</v>
      </c>
      <c r="E151" s="271">
        <v>70</v>
      </c>
      <c r="F151" s="271">
        <v>2779</v>
      </c>
      <c r="G151" s="271">
        <v>-13.827</v>
      </c>
      <c r="H151" s="271">
        <v>15.824</v>
      </c>
      <c r="I151" s="271">
        <v>0.85399999999999998</v>
      </c>
      <c r="J151" s="271">
        <v>31.356000000000002</v>
      </c>
      <c r="K151" s="271">
        <v>-18.015999999999998</v>
      </c>
      <c r="L151" s="274">
        <v>-18.059999999999999</v>
      </c>
      <c r="M151" s="274">
        <v>-18.03</v>
      </c>
      <c r="N151" s="274"/>
      <c r="O151" s="274">
        <v>2.21</v>
      </c>
      <c r="P151" s="274"/>
      <c r="Q151" s="274">
        <v>33.200000000000003</v>
      </c>
      <c r="R151" s="274">
        <v>0.64400000000000002</v>
      </c>
      <c r="S151" s="274">
        <v>0.64400000000000002</v>
      </c>
      <c r="T151" s="274" t="s">
        <v>283</v>
      </c>
      <c r="U151" s="274"/>
      <c r="V151" s="274">
        <v>-0.251</v>
      </c>
      <c r="W151" s="274">
        <v>-4.2000000000000003E-2</v>
      </c>
      <c r="X151" s="277">
        <v>8.9702522590214357</v>
      </c>
      <c r="Y151" s="280"/>
      <c r="Z151" s="274"/>
      <c r="AA151" s="274"/>
      <c r="AB151" s="274"/>
      <c r="AC151" s="274"/>
      <c r="AD151" s="274"/>
      <c r="AE151" s="274"/>
      <c r="AF151" s="274"/>
      <c r="AG151" s="274"/>
      <c r="AH151" s="274"/>
      <c r="AI151" s="291" t="s">
        <v>271</v>
      </c>
      <c r="AJ151" s="291">
        <v>16</v>
      </c>
      <c r="AK151" s="297"/>
      <c r="AL151" s="277"/>
      <c r="AM151" s="277"/>
      <c r="AN151" s="279"/>
      <c r="AO151" s="279"/>
      <c r="AP151" s="271"/>
      <c r="AQ151" s="278">
        <v>0.66050000000000009</v>
      </c>
      <c r="AR151" s="278">
        <v>1.3636363636360116E-4</v>
      </c>
    </row>
    <row r="152" spans="1:44" x14ac:dyDescent="0.3">
      <c r="A152" s="271" t="s">
        <v>302</v>
      </c>
      <c r="B152" s="271" t="s">
        <v>253</v>
      </c>
      <c r="C152" s="271" t="s">
        <v>395</v>
      </c>
      <c r="D152" s="271" t="s">
        <v>299</v>
      </c>
      <c r="E152" s="271">
        <v>70</v>
      </c>
      <c r="F152" s="271">
        <v>2779</v>
      </c>
      <c r="G152" s="271">
        <v>-13.744</v>
      </c>
      <c r="H152" s="271">
        <v>15.766</v>
      </c>
      <c r="I152" s="271">
        <v>0.90800000000000003</v>
      </c>
      <c r="J152" s="271">
        <v>31.699000000000002</v>
      </c>
      <c r="K152" s="271">
        <v>10.914</v>
      </c>
      <c r="L152" s="274">
        <v>-17.97</v>
      </c>
      <c r="M152" s="274">
        <v>-17.940000000000001</v>
      </c>
      <c r="N152" s="274"/>
      <c r="O152" s="274">
        <v>2.15</v>
      </c>
      <c r="P152" s="274"/>
      <c r="Q152" s="274">
        <v>33.14</v>
      </c>
      <c r="R152" s="274">
        <v>0.66900000000000004</v>
      </c>
      <c r="S152" s="274">
        <v>0.66900000000000004</v>
      </c>
      <c r="T152" s="274" t="s">
        <v>283</v>
      </c>
      <c r="U152" s="274"/>
      <c r="V152" s="274">
        <v>0.19400000000000001</v>
      </c>
      <c r="W152" s="274">
        <v>2.5000000000000001E-2</v>
      </c>
      <c r="X152" s="277">
        <v>2.0374912487953907</v>
      </c>
      <c r="Y152" s="280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291" t="s">
        <v>272</v>
      </c>
      <c r="AJ152" s="292">
        <v>2.4206145913796166E-2</v>
      </c>
      <c r="AK152" s="297"/>
      <c r="AL152" s="277"/>
      <c r="AM152" s="274"/>
      <c r="AN152" s="271"/>
      <c r="AO152" s="271"/>
      <c r="AP152" s="271"/>
      <c r="AQ152" s="278">
        <v>0.66333333333333344</v>
      </c>
      <c r="AR152" s="278">
        <v>2.9696969696969555E-3</v>
      </c>
    </row>
    <row r="153" spans="1:44" x14ac:dyDescent="0.3">
      <c r="A153" s="271" t="s">
        <v>304</v>
      </c>
      <c r="B153" s="271" t="s">
        <v>253</v>
      </c>
      <c r="C153" s="271" t="s">
        <v>396</v>
      </c>
      <c r="D153" s="271" t="s">
        <v>299</v>
      </c>
      <c r="E153" s="271">
        <v>70</v>
      </c>
      <c r="F153" s="271">
        <v>2780</v>
      </c>
      <c r="G153" s="271">
        <v>-13.831</v>
      </c>
      <c r="H153" s="271">
        <v>16.053000000000001</v>
      </c>
      <c r="I153" s="271">
        <v>1.077</v>
      </c>
      <c r="J153" s="271">
        <v>32.073999999999998</v>
      </c>
      <c r="K153" s="271">
        <v>11.465999999999999</v>
      </c>
      <c r="L153" s="274">
        <v>-18.07</v>
      </c>
      <c r="M153" s="274">
        <v>-18.05</v>
      </c>
      <c r="N153" s="274"/>
      <c r="O153" s="274">
        <v>2.4300000000000002</v>
      </c>
      <c r="P153" s="274"/>
      <c r="Q153" s="274">
        <v>33.43</v>
      </c>
      <c r="R153" s="274">
        <v>0.64400000000000002</v>
      </c>
      <c r="S153" s="274">
        <v>0.64400000000000002</v>
      </c>
      <c r="T153" s="274" t="s">
        <v>283</v>
      </c>
      <c r="U153" s="274"/>
      <c r="V153" s="274">
        <v>-1.2999999999999999E-2</v>
      </c>
      <c r="W153" s="274">
        <v>3.1E-2</v>
      </c>
      <c r="X153" s="277">
        <v>8.9702522590214357</v>
      </c>
      <c r="Y153" s="280"/>
      <c r="Z153" s="274"/>
      <c r="AA153" s="274"/>
      <c r="AB153" s="274"/>
      <c r="AC153" s="274"/>
      <c r="AD153" s="274"/>
      <c r="AE153" s="274"/>
      <c r="AF153" s="274"/>
      <c r="AG153" s="274"/>
      <c r="AH153" s="274"/>
      <c r="AI153" s="291" t="s">
        <v>273</v>
      </c>
      <c r="AJ153" s="293">
        <v>9.9260940832736483E-2</v>
      </c>
      <c r="AK153" s="297"/>
      <c r="AL153" s="277"/>
      <c r="AM153" s="277"/>
      <c r="AN153" s="271"/>
      <c r="AO153" s="271"/>
      <c r="AP153" s="271"/>
      <c r="AQ153" s="278">
        <v>0.65850000000000009</v>
      </c>
      <c r="AR153" s="278">
        <v>-1.8636363636364006E-3</v>
      </c>
    </row>
    <row r="154" spans="1:44" x14ac:dyDescent="0.3">
      <c r="A154" s="271" t="s">
        <v>332</v>
      </c>
      <c r="B154" s="271" t="s">
        <v>253</v>
      </c>
      <c r="C154" s="271" t="s">
        <v>397</v>
      </c>
      <c r="D154" s="271" t="s">
        <v>299</v>
      </c>
      <c r="E154" s="271">
        <v>70</v>
      </c>
      <c r="F154" s="271">
        <v>2780</v>
      </c>
      <c r="G154" s="271">
        <v>-13.816000000000001</v>
      </c>
      <c r="H154" s="271">
        <v>15.722</v>
      </c>
      <c r="I154" s="271">
        <v>0.79100000000000004</v>
      </c>
      <c r="J154" s="271">
        <v>31.356999999999999</v>
      </c>
      <c r="K154" s="271">
        <v>11.535</v>
      </c>
      <c r="L154" s="274">
        <v>-18.04</v>
      </c>
      <c r="M154" s="274">
        <v>-18.02</v>
      </c>
      <c r="N154" s="274"/>
      <c r="O154" s="274">
        <v>2.11</v>
      </c>
      <c r="P154" s="274"/>
      <c r="Q154" s="274">
        <v>33.090000000000003</v>
      </c>
      <c r="R154" s="274">
        <v>0.66400000000000003</v>
      </c>
      <c r="S154" s="274">
        <v>0.66400000000000003</v>
      </c>
      <c r="T154" s="274" t="s">
        <v>283</v>
      </c>
      <c r="U154" s="274"/>
      <c r="V154" s="274">
        <v>-4.9000000000000002E-2</v>
      </c>
      <c r="W154" s="274">
        <v>2.9000000000000001E-2</v>
      </c>
      <c r="X154" s="277">
        <v>3.3831593774860949</v>
      </c>
      <c r="Y154" s="280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291" t="s">
        <v>278</v>
      </c>
      <c r="AJ154" s="293">
        <v>1.6928712735435416E-2</v>
      </c>
      <c r="AK154" s="297"/>
      <c r="AL154" s="277"/>
      <c r="AM154" s="274"/>
      <c r="AN154" s="271"/>
      <c r="AO154" s="271"/>
      <c r="AP154" s="271"/>
      <c r="AQ154" s="278">
        <v>0.65960000000000008</v>
      </c>
      <c r="AR154" s="278">
        <v>-7.6363636363641074E-4</v>
      </c>
    </row>
    <row r="155" spans="1:44" x14ac:dyDescent="0.3">
      <c r="A155" s="271" t="s">
        <v>306</v>
      </c>
      <c r="B155" s="271" t="s">
        <v>253</v>
      </c>
      <c r="C155" s="271" t="s">
        <v>398</v>
      </c>
      <c r="D155" s="271" t="s">
        <v>299</v>
      </c>
      <c r="E155" s="271">
        <v>70</v>
      </c>
      <c r="F155" s="271">
        <v>2780</v>
      </c>
      <c r="G155" s="271">
        <v>-13.840999999999999</v>
      </c>
      <c r="H155" s="271">
        <v>15.827</v>
      </c>
      <c r="I155" s="271">
        <v>0.84799999999999998</v>
      </c>
      <c r="J155" s="271">
        <v>31.83</v>
      </c>
      <c r="K155" s="271">
        <v>13.837999999999999</v>
      </c>
      <c r="L155" s="274">
        <v>-18.07</v>
      </c>
      <c r="M155" s="274">
        <v>-18.05</v>
      </c>
      <c r="N155" s="274"/>
      <c r="O155" s="274">
        <v>2.21</v>
      </c>
      <c r="P155" s="274"/>
      <c r="Q155" s="274">
        <v>33.200000000000003</v>
      </c>
      <c r="R155" s="274">
        <v>0.64400000000000002</v>
      </c>
      <c r="S155" s="274">
        <v>0.64400000000000002</v>
      </c>
      <c r="T155" s="274" t="s">
        <v>283</v>
      </c>
      <c r="U155" s="274"/>
      <c r="V155" s="274">
        <v>0.19700000000000001</v>
      </c>
      <c r="W155" s="274">
        <v>3.5000000000000003E-2</v>
      </c>
      <c r="X155" s="277">
        <v>8.9702522590214357</v>
      </c>
      <c r="Y155" s="280"/>
      <c r="Z155" s="274"/>
      <c r="AA155" s="274"/>
      <c r="AB155" s="274"/>
      <c r="AC155" s="274"/>
      <c r="AD155" s="274"/>
      <c r="AE155" s="274"/>
      <c r="AF155" s="274"/>
      <c r="AG155" s="274"/>
      <c r="AH155" s="274"/>
      <c r="AI155" s="291"/>
      <c r="AJ155" s="291"/>
      <c r="AK155" s="297"/>
      <c r="AL155" s="277"/>
      <c r="AM155" s="274"/>
      <c r="AN155" s="271"/>
      <c r="AO155" s="271"/>
      <c r="AP155" s="271"/>
      <c r="AQ155" s="278">
        <v>0.65700000000000014</v>
      </c>
      <c r="AR155" s="278">
        <v>-3.3636363636363464E-3</v>
      </c>
    </row>
    <row r="156" spans="1:44" x14ac:dyDescent="0.3">
      <c r="A156" s="271" t="s">
        <v>308</v>
      </c>
      <c r="B156" s="271" t="s">
        <v>253</v>
      </c>
      <c r="C156" s="271" t="s">
        <v>399</v>
      </c>
      <c r="D156" s="271" t="s">
        <v>299</v>
      </c>
      <c r="E156" s="271">
        <v>70</v>
      </c>
      <c r="F156" s="271">
        <v>2781</v>
      </c>
      <c r="G156" s="271">
        <v>-13.827</v>
      </c>
      <c r="H156" s="271">
        <v>15.711</v>
      </c>
      <c r="I156" s="271">
        <v>0.75600000000000001</v>
      </c>
      <c r="J156" s="271">
        <v>31.181999999999999</v>
      </c>
      <c r="K156" s="271">
        <v>-10.832000000000001</v>
      </c>
      <c r="L156" s="274">
        <v>-18.05</v>
      </c>
      <c r="M156" s="274">
        <v>-18.03</v>
      </c>
      <c r="N156" s="274"/>
      <c r="O156" s="274">
        <v>2.1</v>
      </c>
      <c r="P156" s="274"/>
      <c r="Q156" s="274">
        <v>33.08</v>
      </c>
      <c r="R156" s="274">
        <v>0.65100000000000002</v>
      </c>
      <c r="S156" s="274">
        <v>0.65100000000000002</v>
      </c>
      <c r="T156" s="274"/>
      <c r="U156" s="274"/>
      <c r="V156" s="274">
        <v>-0.19400000000000001</v>
      </c>
      <c r="W156" s="274">
        <v>-2.5999999999999999E-2</v>
      </c>
      <c r="X156" s="277">
        <v>6.9764445740498218</v>
      </c>
      <c r="Y156" s="280"/>
      <c r="Z156" s="274"/>
      <c r="AA156" s="274"/>
      <c r="AB156" s="274"/>
      <c r="AC156" s="274"/>
      <c r="AD156" s="274"/>
      <c r="AE156" s="274"/>
      <c r="AF156" s="274"/>
      <c r="AG156" s="274"/>
      <c r="AH156" s="274"/>
      <c r="AI156" s="291" t="s">
        <v>279</v>
      </c>
      <c r="AJ156" s="293">
        <v>0.64400000000000002</v>
      </c>
      <c r="AK156" s="297"/>
      <c r="AL156" s="277"/>
      <c r="AM156" s="274"/>
      <c r="AN156" s="271"/>
      <c r="AO156" s="271"/>
      <c r="AP156" s="271"/>
      <c r="AQ156" s="278">
        <v>0.65614285714285725</v>
      </c>
      <c r="AR156" s="278">
        <v>-4.2207792207792361E-3</v>
      </c>
    </row>
    <row r="157" spans="1:44" x14ac:dyDescent="0.3">
      <c r="A157" s="271" t="s">
        <v>309</v>
      </c>
      <c r="B157" s="271" t="s">
        <v>253</v>
      </c>
      <c r="C157" s="271" t="s">
        <v>400</v>
      </c>
      <c r="D157" s="271" t="s">
        <v>299</v>
      </c>
      <c r="E157" s="271">
        <v>70</v>
      </c>
      <c r="F157" s="271">
        <v>2781</v>
      </c>
      <c r="G157" s="271">
        <v>-13.824999999999999</v>
      </c>
      <c r="H157" s="271">
        <v>15.722</v>
      </c>
      <c r="I157" s="271">
        <v>0.78400000000000003</v>
      </c>
      <c r="J157" s="271">
        <v>31.231000000000002</v>
      </c>
      <c r="K157" s="271">
        <v>-7.2569999999999997</v>
      </c>
      <c r="L157" s="274">
        <v>-18.05</v>
      </c>
      <c r="M157" s="274">
        <v>-18.03</v>
      </c>
      <c r="N157" s="274"/>
      <c r="O157" s="274">
        <v>2.11</v>
      </c>
      <c r="P157" s="274"/>
      <c r="Q157" s="274">
        <v>33.090000000000003</v>
      </c>
      <c r="R157" s="274">
        <v>0.66800000000000004</v>
      </c>
      <c r="S157" s="274">
        <v>0.66800000000000004</v>
      </c>
      <c r="T157" s="274"/>
      <c r="U157" s="274"/>
      <c r="V157" s="274">
        <v>-0.16900000000000001</v>
      </c>
      <c r="W157" s="274">
        <v>-1.7000000000000001E-2</v>
      </c>
      <c r="X157" s="277">
        <v>2.3050532869617655</v>
      </c>
      <c r="Y157" s="280"/>
      <c r="Z157" s="274"/>
      <c r="AA157" s="274"/>
      <c r="AB157" s="274"/>
      <c r="AC157" s="274"/>
      <c r="AD157" s="274"/>
      <c r="AE157" s="274"/>
      <c r="AF157" s="274"/>
      <c r="AG157" s="274"/>
      <c r="AH157" s="274"/>
      <c r="AI157" s="291" t="s">
        <v>280</v>
      </c>
      <c r="AJ157" s="293">
        <v>0.66700000000000004</v>
      </c>
      <c r="AK157" s="297"/>
      <c r="AL157" s="277"/>
      <c r="AM157" s="274"/>
      <c r="AN157" s="271"/>
      <c r="AO157" s="271"/>
      <c r="AP157" s="271"/>
      <c r="AQ157" s="278">
        <v>0.65762500000000013</v>
      </c>
      <c r="AR157" s="278">
        <v>-2.7386363636363598E-3</v>
      </c>
    </row>
    <row r="158" spans="1:44" x14ac:dyDescent="0.3">
      <c r="A158" s="271" t="s">
        <v>310</v>
      </c>
      <c r="B158" s="271" t="s">
        <v>253</v>
      </c>
      <c r="C158" s="271" t="s">
        <v>401</v>
      </c>
      <c r="D158" s="271" t="s">
        <v>299</v>
      </c>
      <c r="E158" s="271">
        <v>70</v>
      </c>
      <c r="F158" s="271">
        <v>2782</v>
      </c>
      <c r="G158" s="271">
        <v>-13.79</v>
      </c>
      <c r="H158" s="271">
        <v>16.39</v>
      </c>
      <c r="I158" s="271">
        <v>1.49</v>
      </c>
      <c r="J158" s="271">
        <v>32.866</v>
      </c>
      <c r="K158" s="271">
        <v>41.927</v>
      </c>
      <c r="L158" s="274">
        <v>-18.04</v>
      </c>
      <c r="M158" s="274">
        <v>-18.02</v>
      </c>
      <c r="N158" s="274"/>
      <c r="O158" s="274">
        <v>2.09</v>
      </c>
      <c r="P158" s="274"/>
      <c r="Q158" s="274">
        <v>33.07</v>
      </c>
      <c r="R158" s="274">
        <v>0.66700000000000004</v>
      </c>
      <c r="S158" s="274">
        <v>0.66700000000000004</v>
      </c>
      <c r="T158" s="274"/>
      <c r="U158" s="274"/>
      <c r="V158" s="274">
        <v>0.04</v>
      </c>
      <c r="W158" s="274">
        <v>0.109</v>
      </c>
      <c r="X158" s="277">
        <v>2.5733972895037596</v>
      </c>
      <c r="Y158" s="280"/>
      <c r="Z158" s="274"/>
      <c r="AA158" s="274"/>
      <c r="AB158" s="274"/>
      <c r="AC158" s="274"/>
      <c r="AD158" s="274"/>
      <c r="AE158" s="274"/>
      <c r="AF158" s="274"/>
      <c r="AG158" s="274"/>
      <c r="AH158" s="274"/>
      <c r="AI158" s="291" t="s">
        <v>274</v>
      </c>
      <c r="AJ158" s="293">
        <v>0.6895998000000001</v>
      </c>
      <c r="AK158" s="297"/>
      <c r="AL158" s="277"/>
      <c r="AM158" s="274"/>
      <c r="AN158" s="271"/>
      <c r="AO158" s="271"/>
      <c r="AP158" s="271"/>
      <c r="AQ158" s="278">
        <v>0.65866666666666673</v>
      </c>
      <c r="AR158" s="278">
        <v>-1.6969696969697523E-3</v>
      </c>
    </row>
    <row r="159" spans="1:44" x14ac:dyDescent="0.3">
      <c r="A159" s="271" t="s">
        <v>312</v>
      </c>
      <c r="B159" s="271" t="s">
        <v>253</v>
      </c>
      <c r="C159" s="271" t="s">
        <v>402</v>
      </c>
      <c r="D159" s="271" t="s">
        <v>299</v>
      </c>
      <c r="E159" s="271">
        <v>70</v>
      </c>
      <c r="F159" s="271">
        <v>2782</v>
      </c>
      <c r="G159" s="271">
        <v>-13.78</v>
      </c>
      <c r="H159" s="271">
        <v>16.373999999999999</v>
      </c>
      <c r="I159" s="271">
        <v>1.4650000000000001</v>
      </c>
      <c r="J159" s="271">
        <v>32.515999999999998</v>
      </c>
      <c r="K159" s="271">
        <v>39.430999999999997</v>
      </c>
      <c r="L159" s="274">
        <v>-18.03</v>
      </c>
      <c r="M159" s="274">
        <v>-18.010000000000002</v>
      </c>
      <c r="N159" s="274"/>
      <c r="O159" s="274">
        <v>2.0699999999999998</v>
      </c>
      <c r="P159" s="274"/>
      <c r="Q159" s="274">
        <v>33.06</v>
      </c>
      <c r="R159" s="274">
        <v>0.64600000000000002</v>
      </c>
      <c r="S159" s="274">
        <v>0.64600000000000002</v>
      </c>
      <c r="T159" s="274"/>
      <c r="U159" s="274"/>
      <c r="V159" s="274">
        <v>-0.26400000000000001</v>
      </c>
      <c r="W159" s="274">
        <v>0.104</v>
      </c>
      <c r="X159" s="277">
        <v>8.3962531857364979</v>
      </c>
      <c r="Y159" s="280"/>
      <c r="Z159" s="274"/>
      <c r="AA159" s="274"/>
      <c r="AB159" s="274"/>
      <c r="AC159" s="274"/>
      <c r="AD159" s="274"/>
      <c r="AE159" s="274"/>
      <c r="AF159" s="274"/>
      <c r="AG159" s="274"/>
      <c r="AH159" s="274"/>
      <c r="AI159" s="291" t="s">
        <v>275</v>
      </c>
      <c r="AJ159" s="293">
        <v>0.62140019999999996</v>
      </c>
      <c r="AK159" s="297"/>
      <c r="AL159" s="277"/>
      <c r="AM159" s="274"/>
      <c r="AN159" s="271"/>
      <c r="AO159" s="271"/>
      <c r="AP159" s="271"/>
      <c r="AQ159" s="278">
        <v>0.6574000000000001</v>
      </c>
      <c r="AR159" s="278">
        <v>-2.9636363636363905E-3</v>
      </c>
    </row>
    <row r="160" spans="1:44" x14ac:dyDescent="0.3">
      <c r="A160" s="271" t="s">
        <v>314</v>
      </c>
      <c r="B160" s="271" t="s">
        <v>253</v>
      </c>
      <c r="C160" s="271" t="s">
        <v>403</v>
      </c>
      <c r="D160" s="271" t="s">
        <v>299</v>
      </c>
      <c r="E160" s="271">
        <v>70</v>
      </c>
      <c r="F160" s="271">
        <v>2782</v>
      </c>
      <c r="G160" s="271">
        <v>-13.805</v>
      </c>
      <c r="H160" s="271">
        <v>16.420000000000002</v>
      </c>
      <c r="I160" s="271">
        <v>1.5169999999999999</v>
      </c>
      <c r="J160" s="271">
        <v>32.695999999999998</v>
      </c>
      <c r="K160" s="271">
        <v>40.994</v>
      </c>
      <c r="L160" s="274">
        <v>-18.059999999999999</v>
      </c>
      <c r="M160" s="274">
        <v>-18.04</v>
      </c>
      <c r="N160" s="274"/>
      <c r="O160" s="274">
        <v>2.12</v>
      </c>
      <c r="P160" s="274"/>
      <c r="Q160" s="274">
        <v>33.1</v>
      </c>
      <c r="R160" s="274">
        <v>0.68100000000000005</v>
      </c>
      <c r="S160" s="274">
        <v>0.68100000000000005</v>
      </c>
      <c r="T160" s="274"/>
      <c r="U160" s="274"/>
      <c r="V160" s="274">
        <v>-0.183</v>
      </c>
      <c r="W160" s="274">
        <v>0.11899999999999999</v>
      </c>
      <c r="X160" s="277">
        <v>-1.1136144439246891</v>
      </c>
      <c r="Y160" s="280"/>
      <c r="Z160" s="274"/>
      <c r="AA160" s="274"/>
      <c r="AB160" s="274"/>
      <c r="AC160" s="274"/>
      <c r="AD160" s="274"/>
      <c r="AE160" s="274"/>
      <c r="AF160" s="274"/>
      <c r="AG160" s="274"/>
      <c r="AH160" s="274"/>
      <c r="AI160" s="291"/>
      <c r="AJ160" s="291"/>
      <c r="AK160" s="297"/>
      <c r="AL160" s="277"/>
      <c r="AM160" s="274"/>
      <c r="AN160" s="271"/>
      <c r="AO160" s="271"/>
      <c r="AP160" s="271"/>
      <c r="AQ160" s="278">
        <v>0.65954545454545466</v>
      </c>
      <c r="AR160" s="278">
        <v>-8.18181818181829E-4</v>
      </c>
    </row>
    <row r="161" spans="1:44" x14ac:dyDescent="0.3">
      <c r="A161" s="271" t="s">
        <v>315</v>
      </c>
      <c r="B161" s="271" t="s">
        <v>253</v>
      </c>
      <c r="C161" s="271" t="s">
        <v>404</v>
      </c>
      <c r="D161" s="271" t="s">
        <v>299</v>
      </c>
      <c r="E161" s="271">
        <v>70</v>
      </c>
      <c r="F161" s="271">
        <v>2783</v>
      </c>
      <c r="G161" s="271">
        <v>-13.804</v>
      </c>
      <c r="H161" s="271">
        <v>16.39</v>
      </c>
      <c r="I161" s="271">
        <v>1.4630000000000001</v>
      </c>
      <c r="J161" s="271">
        <v>32.549999999999997</v>
      </c>
      <c r="K161" s="271">
        <v>-18.268999999999998</v>
      </c>
      <c r="L161" s="274">
        <v>-18.05</v>
      </c>
      <c r="M161" s="274">
        <v>-18.04</v>
      </c>
      <c r="N161" s="274"/>
      <c r="O161" s="274">
        <v>2.09</v>
      </c>
      <c r="P161" s="274"/>
      <c r="Q161" s="274">
        <v>33.08</v>
      </c>
      <c r="R161" s="274">
        <v>0.65500000000000003</v>
      </c>
      <c r="S161" s="274">
        <v>0.65500000000000003</v>
      </c>
      <c r="T161" s="274"/>
      <c r="U161" s="274"/>
      <c r="V161" s="274">
        <v>-0.26400000000000001</v>
      </c>
      <c r="W161" s="274">
        <v>-4.7E-2</v>
      </c>
      <c r="X161" s="277">
        <v>5.8559343047124344</v>
      </c>
      <c r="Y161" s="280"/>
      <c r="Z161" s="274"/>
      <c r="AA161" s="274"/>
      <c r="AB161" s="274"/>
      <c r="AC161" s="274"/>
      <c r="AD161" s="274"/>
      <c r="AE161" s="274"/>
      <c r="AF161" s="274"/>
      <c r="AG161" s="274"/>
      <c r="AH161" s="274"/>
      <c r="AI161" s="291" t="s">
        <v>281</v>
      </c>
      <c r="AJ161" s="293">
        <v>0.65500000000000003</v>
      </c>
      <c r="AK161" s="297"/>
      <c r="AL161" s="277"/>
      <c r="AM161" s="274"/>
      <c r="AN161" s="271"/>
      <c r="AO161" s="271"/>
      <c r="AP161" s="271"/>
      <c r="AQ161" s="278">
        <v>0.65916666666666679</v>
      </c>
      <c r="AR161" s="278">
        <v>-1.1969696969696964E-3</v>
      </c>
    </row>
    <row r="162" spans="1:44" x14ac:dyDescent="0.3">
      <c r="A162" s="271" t="s">
        <v>317</v>
      </c>
      <c r="B162" s="271" t="s">
        <v>253</v>
      </c>
      <c r="C162" s="271" t="s">
        <v>405</v>
      </c>
      <c r="D162" s="271" t="s">
        <v>299</v>
      </c>
      <c r="E162" s="271">
        <v>70</v>
      </c>
      <c r="F162" s="271">
        <v>2783</v>
      </c>
      <c r="G162" s="271">
        <v>-13.8</v>
      </c>
      <c r="H162" s="271">
        <v>16.353999999999999</v>
      </c>
      <c r="I162" s="271">
        <v>1.4430000000000001</v>
      </c>
      <c r="J162" s="271">
        <v>32.872</v>
      </c>
      <c r="K162" s="271">
        <v>-10.17</v>
      </c>
      <c r="L162" s="274">
        <v>-18.05</v>
      </c>
      <c r="M162" s="274">
        <v>-18.03</v>
      </c>
      <c r="N162" s="274"/>
      <c r="O162" s="274">
        <v>2.06</v>
      </c>
      <c r="P162" s="274"/>
      <c r="Q162" s="274">
        <v>33.04</v>
      </c>
      <c r="R162" s="274">
        <v>0.66400000000000003</v>
      </c>
      <c r="S162" s="274">
        <v>0.66400000000000003</v>
      </c>
      <c r="T162" s="274"/>
      <c r="U162" s="274"/>
      <c r="V162" s="274">
        <v>0.11600000000000001</v>
      </c>
      <c r="W162" s="274">
        <v>-2.8000000000000001E-2</v>
      </c>
      <c r="X162" s="277">
        <v>3.3831593774860949</v>
      </c>
      <c r="Y162" s="280"/>
      <c r="Z162" s="274"/>
      <c r="AA162" s="274"/>
      <c r="AB162" s="274"/>
      <c r="AC162" s="274"/>
      <c r="AD162" s="274"/>
      <c r="AE162" s="274"/>
      <c r="AF162" s="274"/>
      <c r="AG162" s="274"/>
      <c r="AH162" s="274"/>
      <c r="AI162" s="291" t="s">
        <v>282</v>
      </c>
      <c r="AJ162" s="293">
        <v>1.100000000000001E-2</v>
      </c>
      <c r="AK162" s="297"/>
      <c r="AL162" s="277"/>
      <c r="AM162" s="274"/>
      <c r="AN162" s="271"/>
      <c r="AO162" s="271"/>
      <c r="AP162" s="271"/>
      <c r="AQ162" s="278">
        <v>0.65953846153846163</v>
      </c>
      <c r="AR162" s="278">
        <v>-8.2517482517485696E-4</v>
      </c>
    </row>
    <row r="163" spans="1:44" x14ac:dyDescent="0.3">
      <c r="A163" s="271" t="s">
        <v>319</v>
      </c>
      <c r="B163" s="271" t="s">
        <v>253</v>
      </c>
      <c r="C163" s="271" t="s">
        <v>406</v>
      </c>
      <c r="D163" s="271" t="s">
        <v>299</v>
      </c>
      <c r="E163" s="271">
        <v>70</v>
      </c>
      <c r="F163" s="271">
        <v>2783</v>
      </c>
      <c r="G163" s="271">
        <v>-13.782</v>
      </c>
      <c r="H163" s="271">
        <v>16.347000000000001</v>
      </c>
      <c r="I163" s="271">
        <v>1.4550000000000001</v>
      </c>
      <c r="J163" s="271">
        <v>32.293999999999997</v>
      </c>
      <c r="K163" s="271">
        <v>-7.5960000000000001</v>
      </c>
      <c r="L163" s="274">
        <v>-18.03</v>
      </c>
      <c r="M163" s="274">
        <v>-18.02</v>
      </c>
      <c r="N163" s="281"/>
      <c r="O163" s="274">
        <v>2.0499999999999998</v>
      </c>
      <c r="P163" s="274"/>
      <c r="Q163" s="274">
        <v>33.04</v>
      </c>
      <c r="R163" s="274">
        <v>0.66500000000000004</v>
      </c>
      <c r="S163" s="274">
        <v>0.66500000000000004</v>
      </c>
      <c r="T163" s="274"/>
      <c r="U163" s="274"/>
      <c r="V163" s="274">
        <v>-0.42399999999999999</v>
      </c>
      <c r="W163" s="274">
        <v>-1.7999999999999999E-2</v>
      </c>
      <c r="X163" s="277">
        <v>3.1124464791369064</v>
      </c>
      <c r="Y163" s="280"/>
      <c r="Z163" s="274"/>
      <c r="AA163" s="274"/>
      <c r="AB163" s="274"/>
      <c r="AC163" s="274"/>
      <c r="AD163" s="274"/>
      <c r="AE163" s="274"/>
      <c r="AF163" s="274"/>
      <c r="AG163" s="274"/>
      <c r="AH163" s="274"/>
      <c r="AI163" s="291" t="s">
        <v>276</v>
      </c>
      <c r="AJ163" s="293">
        <v>0.68800000000000006</v>
      </c>
      <c r="AK163" s="297"/>
      <c r="AL163" s="277"/>
      <c r="AM163" s="274"/>
      <c r="AN163" s="271"/>
      <c r="AO163" s="271"/>
      <c r="AP163" s="271"/>
      <c r="AQ163" s="278">
        <v>0.65992857142857153</v>
      </c>
      <c r="AR163" s="278">
        <v>-4.3506493506495492E-4</v>
      </c>
    </row>
    <row r="164" spans="1:44" x14ac:dyDescent="0.3">
      <c r="A164" s="271"/>
      <c r="B164" s="271"/>
      <c r="C164" s="271"/>
      <c r="D164" s="271"/>
      <c r="E164" s="271"/>
      <c r="F164" s="271"/>
      <c r="G164" s="271"/>
      <c r="H164" s="271"/>
      <c r="I164" s="271"/>
      <c r="J164" s="271"/>
      <c r="K164" s="271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  <c r="X164" s="277"/>
      <c r="Y164" s="287"/>
      <c r="Z164" s="286"/>
      <c r="AA164" s="286"/>
      <c r="AB164" s="289"/>
      <c r="AC164" s="289"/>
      <c r="AD164" s="289"/>
      <c r="AE164" s="289"/>
      <c r="AF164" s="289"/>
      <c r="AG164" s="289"/>
      <c r="AH164" s="289"/>
      <c r="AI164" s="291" t="s">
        <v>277</v>
      </c>
      <c r="AJ164" s="293">
        <v>0.622</v>
      </c>
      <c r="AK164" s="296"/>
      <c r="AL164" s="277"/>
      <c r="AM164" s="277"/>
      <c r="AN164" s="279"/>
      <c r="AO164" s="279"/>
      <c r="AP164" s="271"/>
      <c r="AQ164" s="278">
        <v>0.65992857142857153</v>
      </c>
      <c r="AR164" s="278">
        <v>-4.3506493506495492E-4</v>
      </c>
    </row>
    <row r="165" spans="1:44" x14ac:dyDescent="0.3">
      <c r="A165" s="271" t="s">
        <v>323</v>
      </c>
      <c r="B165" s="271" t="s">
        <v>253</v>
      </c>
      <c r="C165" s="271" t="s">
        <v>407</v>
      </c>
      <c r="D165" s="271" t="s">
        <v>299</v>
      </c>
      <c r="E165" s="271">
        <v>70</v>
      </c>
      <c r="F165" s="271">
        <v>2784</v>
      </c>
      <c r="G165" s="271">
        <v>-13.791</v>
      </c>
      <c r="H165" s="271">
        <v>16.34</v>
      </c>
      <c r="I165" s="271">
        <v>1.411</v>
      </c>
      <c r="J165" s="271">
        <v>32.335999999999999</v>
      </c>
      <c r="K165" s="271">
        <v>-20.405000000000001</v>
      </c>
      <c r="L165" s="274">
        <v>-18.04</v>
      </c>
      <c r="M165" s="274">
        <v>-18.02</v>
      </c>
      <c r="N165" s="274"/>
      <c r="O165" s="274">
        <v>2.0499999999999998</v>
      </c>
      <c r="P165" s="274"/>
      <c r="Q165" s="274">
        <v>33.03</v>
      </c>
      <c r="R165" s="274">
        <v>0.63500000000000001</v>
      </c>
      <c r="S165" s="274">
        <v>0.63500000000000001</v>
      </c>
      <c r="T165" s="274"/>
      <c r="U165" s="274"/>
      <c r="V165" s="274">
        <v>-0.371</v>
      </c>
      <c r="W165" s="274">
        <v>-3.6999999999999998E-2</v>
      </c>
      <c r="X165" s="277">
        <v>11.59739872574977</v>
      </c>
      <c r="Y165" s="280"/>
      <c r="Z165" s="274"/>
      <c r="AA165" s="274"/>
      <c r="AB165" s="274"/>
      <c r="AC165" s="274"/>
      <c r="AD165" s="274"/>
      <c r="AE165" s="274"/>
      <c r="AF165" s="274"/>
      <c r="AG165" s="274"/>
      <c r="AH165" s="274"/>
      <c r="AI165" s="274"/>
      <c r="AJ165" s="274"/>
      <c r="AK165" s="297"/>
      <c r="AL165" s="277"/>
      <c r="AM165" s="274"/>
      <c r="AN165" s="271"/>
      <c r="AO165" s="271"/>
      <c r="AP165" s="271"/>
      <c r="AQ165" s="278">
        <v>0.65826666666666667</v>
      </c>
      <c r="AR165" s="278">
        <v>-2.0969696969698193E-3</v>
      </c>
    </row>
    <row r="166" spans="1:44" x14ac:dyDescent="0.3">
      <c r="A166" s="271" t="s">
        <v>325</v>
      </c>
      <c r="B166" s="271" t="s">
        <v>253</v>
      </c>
      <c r="C166" s="271" t="s">
        <v>408</v>
      </c>
      <c r="D166" s="271" t="s">
        <v>299</v>
      </c>
      <c r="E166" s="271">
        <v>70</v>
      </c>
      <c r="F166" s="271">
        <v>2784</v>
      </c>
      <c r="G166" s="271">
        <v>-13.789</v>
      </c>
      <c r="H166" s="271">
        <v>16.363</v>
      </c>
      <c r="I166" s="271">
        <v>1.4359999999999999</v>
      </c>
      <c r="J166" s="271">
        <v>32.375999999999998</v>
      </c>
      <c r="K166" s="271">
        <v>-16.29</v>
      </c>
      <c r="L166" s="274">
        <v>-18.04</v>
      </c>
      <c r="M166" s="274">
        <v>-18.02</v>
      </c>
      <c r="N166" s="274"/>
      <c r="O166" s="274">
        <v>2.0699999999999998</v>
      </c>
      <c r="P166" s="274"/>
      <c r="Q166" s="274">
        <v>33.06</v>
      </c>
      <c r="R166" s="274">
        <v>0.63700000000000001</v>
      </c>
      <c r="S166" s="274">
        <v>0.63700000000000001</v>
      </c>
      <c r="T166" s="274"/>
      <c r="U166" s="274"/>
      <c r="V166" s="274">
        <v>-0.377</v>
      </c>
      <c r="W166" s="274">
        <v>-0.03</v>
      </c>
      <c r="X166" s="277">
        <v>11.007248042183221</v>
      </c>
      <c r="Y166" s="280"/>
      <c r="Z166" s="274"/>
      <c r="AA166" s="274"/>
      <c r="AB166" s="274"/>
      <c r="AC166" s="274"/>
      <c r="AD166" s="274"/>
      <c r="AE166" s="274"/>
      <c r="AF166" s="274"/>
      <c r="AG166" s="274"/>
      <c r="AH166" s="274"/>
      <c r="AI166" s="274"/>
      <c r="AJ166" s="274"/>
      <c r="AK166" s="297"/>
      <c r="AL166" s="277"/>
      <c r="AM166" s="274"/>
      <c r="AN166" s="271"/>
      <c r="AO166" s="271"/>
      <c r="AP166" s="271"/>
      <c r="AQ166" s="278">
        <v>0.65693750000000006</v>
      </c>
      <c r="AR166" s="278">
        <v>-3.4261363636364228E-3</v>
      </c>
    </row>
    <row r="167" spans="1:44" x14ac:dyDescent="0.3">
      <c r="A167" s="271">
        <v>0</v>
      </c>
      <c r="B167" s="271">
        <v>0</v>
      </c>
      <c r="C167" s="271">
        <v>0</v>
      </c>
      <c r="D167" s="271">
        <v>0</v>
      </c>
      <c r="E167" s="271">
        <v>0</v>
      </c>
      <c r="F167" s="271">
        <v>0</v>
      </c>
      <c r="G167" s="271">
        <v>0</v>
      </c>
      <c r="H167" s="271">
        <v>0</v>
      </c>
      <c r="I167" s="271">
        <v>0</v>
      </c>
      <c r="J167" s="271">
        <v>0</v>
      </c>
      <c r="K167" s="271">
        <v>0</v>
      </c>
      <c r="L167" s="274" t="e">
        <v>#N/A</v>
      </c>
      <c r="M167" s="274" t="e">
        <v>#N/A</v>
      </c>
      <c r="N167" s="274"/>
      <c r="O167" s="274" t="e">
        <v>#N/A</v>
      </c>
      <c r="P167" s="274"/>
      <c r="Q167" s="274" t="e">
        <v>#N/A</v>
      </c>
      <c r="R167" s="274" t="e">
        <v>#N/A</v>
      </c>
      <c r="S167" s="274" t="e">
        <v>#N/A</v>
      </c>
      <c r="T167" s="274"/>
      <c r="U167" s="274"/>
      <c r="V167" s="274">
        <v>0</v>
      </c>
      <c r="W167" s="274">
        <v>0</v>
      </c>
      <c r="X167" s="277" t="e">
        <v>#N/A</v>
      </c>
      <c r="Y167" s="280"/>
      <c r="Z167" s="274"/>
      <c r="AA167" s="274"/>
      <c r="AB167" s="274"/>
      <c r="AC167" s="274"/>
      <c r="AD167" s="274"/>
      <c r="AE167" s="274"/>
      <c r="AF167" s="274"/>
      <c r="AG167" s="274"/>
      <c r="AH167" s="274"/>
      <c r="AI167" s="274"/>
      <c r="AJ167" s="274"/>
      <c r="AK167" s="297"/>
      <c r="AL167" s="277"/>
      <c r="AM167" s="274"/>
      <c r="AN167" s="271"/>
      <c r="AO167" s="271"/>
      <c r="AP167" s="271"/>
      <c r="AQ167" s="278" t="e">
        <v>#N/A</v>
      </c>
      <c r="AR167" s="278" t="e">
        <v>#N/A</v>
      </c>
    </row>
    <row r="168" spans="1:44" x14ac:dyDescent="0.3">
      <c r="A168" s="271">
        <v>0</v>
      </c>
      <c r="B168" s="271">
        <v>0</v>
      </c>
      <c r="C168" s="271">
        <v>0</v>
      </c>
      <c r="D168" s="271">
        <v>0</v>
      </c>
      <c r="E168" s="271">
        <v>0</v>
      </c>
      <c r="F168" s="271">
        <v>0</v>
      </c>
      <c r="G168" s="271">
        <v>0</v>
      </c>
      <c r="H168" s="271">
        <v>0</v>
      </c>
      <c r="I168" s="271">
        <v>0</v>
      </c>
      <c r="J168" s="271">
        <v>0</v>
      </c>
      <c r="K168" s="271">
        <v>0</v>
      </c>
      <c r="L168" s="274" t="e">
        <v>#N/A</v>
      </c>
      <c r="M168" s="274" t="e">
        <v>#N/A</v>
      </c>
      <c r="N168" s="274"/>
      <c r="O168" s="274" t="e">
        <v>#N/A</v>
      </c>
      <c r="P168" s="274"/>
      <c r="Q168" s="274" t="e">
        <v>#N/A</v>
      </c>
      <c r="R168" s="274" t="e">
        <v>#N/A</v>
      </c>
      <c r="S168" s="274" t="e">
        <v>#N/A</v>
      </c>
      <c r="T168" s="274"/>
      <c r="U168" s="274"/>
      <c r="V168" s="274">
        <v>0</v>
      </c>
      <c r="W168" s="274">
        <v>0</v>
      </c>
      <c r="X168" s="277" t="e">
        <v>#N/A</v>
      </c>
      <c r="Y168" s="280"/>
      <c r="Z168" s="274"/>
      <c r="AA168" s="274"/>
      <c r="AB168" s="274"/>
      <c r="AC168" s="274"/>
      <c r="AD168" s="274"/>
      <c r="AE168" s="274"/>
      <c r="AF168" s="274"/>
      <c r="AG168" s="274"/>
      <c r="AH168" s="274"/>
      <c r="AI168" s="274"/>
      <c r="AJ168" s="274"/>
      <c r="AK168" s="297"/>
      <c r="AL168" s="277"/>
      <c r="AM168" s="274"/>
      <c r="AN168" s="271"/>
      <c r="AO168" s="271"/>
      <c r="AP168" s="271"/>
      <c r="AQ168" s="278" t="e">
        <v>#N/A</v>
      </c>
      <c r="AR168" s="278" t="e">
        <v>#N/A</v>
      </c>
    </row>
    <row r="169" spans="1:44" x14ac:dyDescent="0.3">
      <c r="A169" s="271">
        <v>0</v>
      </c>
      <c r="B169" s="271">
        <v>0</v>
      </c>
      <c r="C169" s="271">
        <v>0</v>
      </c>
      <c r="D169" s="271">
        <v>0</v>
      </c>
      <c r="E169" s="271">
        <v>0</v>
      </c>
      <c r="F169" s="271">
        <v>0</v>
      </c>
      <c r="G169" s="271">
        <v>0</v>
      </c>
      <c r="H169" s="271">
        <v>0</v>
      </c>
      <c r="I169" s="271">
        <v>0</v>
      </c>
      <c r="J169" s="271">
        <v>0</v>
      </c>
      <c r="K169" s="271">
        <v>0</v>
      </c>
      <c r="L169" s="274" t="e">
        <v>#N/A</v>
      </c>
      <c r="M169" s="274" t="e">
        <v>#N/A</v>
      </c>
      <c r="N169" s="274"/>
      <c r="O169" s="274" t="e">
        <v>#N/A</v>
      </c>
      <c r="P169" s="274"/>
      <c r="Q169" s="274" t="e">
        <v>#N/A</v>
      </c>
      <c r="R169" s="274" t="e">
        <v>#N/A</v>
      </c>
      <c r="S169" s="274" t="e">
        <v>#N/A</v>
      </c>
      <c r="T169" s="274"/>
      <c r="U169" s="274"/>
      <c r="V169" s="274">
        <v>0</v>
      </c>
      <c r="W169" s="274">
        <v>0</v>
      </c>
      <c r="X169" s="277" t="e">
        <v>#N/A</v>
      </c>
      <c r="Y169" s="280"/>
      <c r="Z169" s="274"/>
      <c r="AA169" s="274"/>
      <c r="AB169" s="274"/>
      <c r="AC169" s="274"/>
      <c r="AD169" s="274"/>
      <c r="AE169" s="274"/>
      <c r="AF169" s="274"/>
      <c r="AG169" s="274"/>
      <c r="AH169" s="274"/>
      <c r="AI169" s="274"/>
      <c r="AJ169" s="274"/>
      <c r="AK169" s="297"/>
      <c r="AL169" s="277"/>
      <c r="AM169" s="274"/>
      <c r="AN169" s="271"/>
      <c r="AO169" s="271"/>
      <c r="AP169" s="271"/>
      <c r="AQ169" s="278" t="e">
        <v>#N/A</v>
      </c>
      <c r="AR169" s="278" t="e">
        <v>#N/A</v>
      </c>
    </row>
    <row r="170" spans="1:44" x14ac:dyDescent="0.3">
      <c r="A170" s="271" t="s">
        <v>296</v>
      </c>
      <c r="B170" s="271" t="s">
        <v>283</v>
      </c>
      <c r="C170" s="271" t="s">
        <v>252</v>
      </c>
      <c r="D170" s="271"/>
      <c r="E170" s="271"/>
      <c r="F170" s="271"/>
      <c r="G170" s="271"/>
      <c r="H170" s="271"/>
      <c r="I170" s="271"/>
      <c r="J170" s="271"/>
      <c r="K170" s="271"/>
      <c r="L170" s="272">
        <v>3.7709090909090914</v>
      </c>
      <c r="M170" s="272">
        <v>3.7481818181818185</v>
      </c>
      <c r="N170" s="273">
        <v>6.8466074122773557E-2</v>
      </c>
      <c r="O170" s="272">
        <v>2.1281818181818184</v>
      </c>
      <c r="P170" s="273">
        <v>9.8148142372842029E-2</v>
      </c>
      <c r="Q170" s="272">
        <v>33.116363636363637</v>
      </c>
      <c r="R170" s="272">
        <v>0.66036363636363649</v>
      </c>
      <c r="S170" s="273">
        <v>0.66036363636363649</v>
      </c>
      <c r="T170" s="273">
        <v>1.9914694105667655E-2</v>
      </c>
      <c r="U170" s="285">
        <v>6.0045061966547183E-3</v>
      </c>
      <c r="V170" s="274" t="s">
        <v>283</v>
      </c>
      <c r="W170" s="274" t="s">
        <v>283</v>
      </c>
      <c r="X170" s="286"/>
      <c r="Y170" s="287">
        <v>4.5336853444530387</v>
      </c>
      <c r="Z170" s="287">
        <v>5.4091510671038687</v>
      </c>
      <c r="AA170" s="287">
        <v>1.6309204112667324</v>
      </c>
      <c r="AB170" s="288">
        <v>6.2832510490546363E-3</v>
      </c>
      <c r="AC170" s="288">
        <v>1.3378873543758715E-2</v>
      </c>
      <c r="AD170" s="289">
        <v>6.9838624135059035E-2</v>
      </c>
      <c r="AE170" s="289">
        <v>-1.5623808931500207</v>
      </c>
      <c r="AF170" s="290">
        <v>-2.6374232396933621</v>
      </c>
      <c r="AG170" s="275">
        <v>-0.58322043637905407</v>
      </c>
      <c r="AH170" s="275">
        <v>3.0873073456616491</v>
      </c>
      <c r="AI170" s="275"/>
      <c r="AJ170" s="275"/>
      <c r="AK170" s="298">
        <v>4.1006894721049321</v>
      </c>
      <c r="AL170" s="276">
        <v>-1.7009700459086048</v>
      </c>
      <c r="AM170" s="276">
        <v>1.7328643124102996</v>
      </c>
      <c r="AN170" s="276">
        <v>-3.5847253387836986</v>
      </c>
      <c r="AO170" s="276">
        <v>3.7293873799905555</v>
      </c>
      <c r="AP170" s="271"/>
      <c r="AQ170" s="274"/>
      <c r="AR170" s="274"/>
    </row>
    <row r="171" spans="1:44" x14ac:dyDescent="0.3">
      <c r="A171" s="271"/>
      <c r="B171" s="271"/>
      <c r="C171" s="271"/>
      <c r="D171" s="271"/>
      <c r="E171" s="271"/>
      <c r="F171" s="271"/>
      <c r="G171" s="271"/>
      <c r="H171" s="271"/>
      <c r="I171" s="271"/>
      <c r="J171" s="271"/>
      <c r="K171" s="271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  <c r="X171" s="277"/>
      <c r="Y171" s="287"/>
      <c r="Z171" s="286"/>
      <c r="AA171" s="286"/>
      <c r="AB171" s="289"/>
      <c r="AC171" s="289"/>
      <c r="AD171" s="289"/>
      <c r="AE171" s="289"/>
      <c r="AF171" s="289"/>
      <c r="AG171" s="289"/>
      <c r="AH171" s="289"/>
      <c r="AI171" s="289"/>
      <c r="AJ171" s="289"/>
      <c r="AK171" s="296"/>
      <c r="AL171" s="277"/>
      <c r="AM171" s="277"/>
      <c r="AN171" s="279"/>
      <c r="AO171" s="279"/>
      <c r="AP171" s="271"/>
      <c r="AQ171" s="278" t="e">
        <v>#DIV/0!</v>
      </c>
      <c r="AR171" s="278" t="e">
        <v>#DIV/0!</v>
      </c>
    </row>
    <row r="172" spans="1:44" x14ac:dyDescent="0.3">
      <c r="A172" s="271"/>
      <c r="B172" s="271"/>
      <c r="C172" s="271"/>
      <c r="D172" s="271"/>
      <c r="E172" s="271"/>
      <c r="F172" s="271"/>
      <c r="G172" s="271"/>
      <c r="H172" s="271"/>
      <c r="I172" s="271"/>
      <c r="J172" s="271"/>
      <c r="K172" s="271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  <c r="X172" s="277"/>
      <c r="Y172" s="280"/>
      <c r="Z172" s="274"/>
      <c r="AA172" s="274"/>
      <c r="AB172" s="274"/>
      <c r="AC172" s="274"/>
      <c r="AD172" s="274"/>
      <c r="AE172" s="274"/>
      <c r="AF172" s="274"/>
      <c r="AG172" s="274"/>
      <c r="AH172" s="274"/>
      <c r="AI172" s="291" t="s">
        <v>271</v>
      </c>
      <c r="AJ172" s="291">
        <v>11</v>
      </c>
      <c r="AK172" s="297"/>
      <c r="AL172" s="277"/>
      <c r="AM172" s="277"/>
      <c r="AN172" s="279"/>
      <c r="AO172" s="279"/>
      <c r="AP172" s="271"/>
      <c r="AQ172" s="278" t="e">
        <v>#DIV/0!</v>
      </c>
      <c r="AR172" s="278" t="e">
        <v>#DIV/0!</v>
      </c>
    </row>
    <row r="173" spans="1:44" x14ac:dyDescent="0.3">
      <c r="A173" s="271"/>
      <c r="B173" s="271"/>
      <c r="C173" s="271"/>
      <c r="D173" s="271"/>
      <c r="E173" s="271"/>
      <c r="F173" s="271"/>
      <c r="G173" s="271"/>
      <c r="H173" s="271"/>
      <c r="I173" s="271"/>
      <c r="J173" s="271"/>
      <c r="K173" s="271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  <c r="X173" s="277"/>
      <c r="Y173" s="280"/>
      <c r="Z173" s="274"/>
      <c r="AA173" s="274"/>
      <c r="AB173" s="274"/>
      <c r="AC173" s="274"/>
      <c r="AD173" s="274"/>
      <c r="AE173" s="274"/>
      <c r="AF173" s="274"/>
      <c r="AG173" s="274"/>
      <c r="AH173" s="274"/>
      <c r="AI173" s="291" t="s">
        <v>272</v>
      </c>
      <c r="AJ173" s="292">
        <v>6.8466074122773557E-2</v>
      </c>
      <c r="AK173" s="297"/>
      <c r="AL173" s="277"/>
      <c r="AM173" s="274"/>
      <c r="AN173" s="271"/>
      <c r="AO173" s="271"/>
      <c r="AP173" s="271"/>
      <c r="AQ173" s="278" t="e">
        <v>#DIV/0!</v>
      </c>
      <c r="AR173" s="278" t="e">
        <v>#DIV/0!</v>
      </c>
    </row>
    <row r="174" spans="1:44" x14ac:dyDescent="0.3">
      <c r="A174" s="271" t="s">
        <v>304</v>
      </c>
      <c r="B174" s="271" t="s">
        <v>252</v>
      </c>
      <c r="C174" s="271" t="s">
        <v>382</v>
      </c>
      <c r="D174" s="271" t="s">
        <v>299</v>
      </c>
      <c r="E174" s="271">
        <v>70</v>
      </c>
      <c r="F174" s="271">
        <v>2858</v>
      </c>
      <c r="G174" s="271">
        <v>6.6669999999999998</v>
      </c>
      <c r="H174" s="271">
        <v>15.596</v>
      </c>
      <c r="I174" s="271">
        <v>22.143000000000001</v>
      </c>
      <c r="J174" s="271">
        <v>30.751000000000001</v>
      </c>
      <c r="K174" s="271">
        <v>209.833</v>
      </c>
      <c r="L174" s="274">
        <v>3.82</v>
      </c>
      <c r="M174" s="274">
        <v>3.79</v>
      </c>
      <c r="N174" s="274"/>
      <c r="O174" s="274">
        <v>2.0499999999999998</v>
      </c>
      <c r="P174" s="274"/>
      <c r="Q174" s="274">
        <v>33.04</v>
      </c>
      <c r="R174" s="274">
        <v>0.65800000000000003</v>
      </c>
      <c r="S174" s="274">
        <v>0.65800000000000003</v>
      </c>
      <c r="T174" s="274" t="s">
        <v>283</v>
      </c>
      <c r="U174" s="274"/>
      <c r="V174" s="274">
        <v>1.9E-2</v>
      </c>
      <c r="W174" s="274">
        <v>0.15</v>
      </c>
      <c r="X174" s="277">
        <v>5.0243201320934077</v>
      </c>
      <c r="Y174" s="280"/>
      <c r="Z174" s="274"/>
      <c r="AA174" s="274"/>
      <c r="AB174" s="274"/>
      <c r="AC174" s="274"/>
      <c r="AD174" s="274"/>
      <c r="AE174" s="274"/>
      <c r="AF174" s="274"/>
      <c r="AG174" s="274"/>
      <c r="AH174" s="274"/>
      <c r="AI174" s="291" t="s">
        <v>273</v>
      </c>
      <c r="AJ174" s="293">
        <v>9.8148142372842029E-2</v>
      </c>
      <c r="AK174" s="297"/>
      <c r="AL174" s="277"/>
      <c r="AM174" s="277"/>
      <c r="AN174" s="271"/>
      <c r="AO174" s="271"/>
      <c r="AP174" s="271"/>
      <c r="AQ174" s="278">
        <v>0.65800000000000003</v>
      </c>
      <c r="AR174" s="278">
        <v>-2.3636363636364566E-3</v>
      </c>
    </row>
    <row r="175" spans="1:44" x14ac:dyDescent="0.3">
      <c r="A175" s="271" t="s">
        <v>332</v>
      </c>
      <c r="B175" s="271" t="s">
        <v>252</v>
      </c>
      <c r="C175" s="271" t="s">
        <v>383</v>
      </c>
      <c r="D175" s="271" t="s">
        <v>299</v>
      </c>
      <c r="E175" s="271">
        <v>70</v>
      </c>
      <c r="F175" s="271">
        <v>2858</v>
      </c>
      <c r="G175" s="271">
        <v>6.6849999999999996</v>
      </c>
      <c r="H175" s="271">
        <v>15.542999999999999</v>
      </c>
      <c r="I175" s="271">
        <v>22.135000000000002</v>
      </c>
      <c r="J175" s="271">
        <v>30.765999999999998</v>
      </c>
      <c r="K175" s="271">
        <v>291.53100000000001</v>
      </c>
      <c r="L175" s="274">
        <v>3.84</v>
      </c>
      <c r="M175" s="274">
        <v>3.81</v>
      </c>
      <c r="N175" s="274"/>
      <c r="O175" s="274">
        <v>2</v>
      </c>
      <c r="P175" s="274"/>
      <c r="Q175" s="274">
        <v>32.979999999999997</v>
      </c>
      <c r="R175" s="274">
        <v>0.68500000000000005</v>
      </c>
      <c r="S175" s="274">
        <v>0.68500000000000005</v>
      </c>
      <c r="T175" s="274" t="s">
        <v>283</v>
      </c>
      <c r="U175" s="274"/>
      <c r="V175" s="274">
        <v>0.13600000000000001</v>
      </c>
      <c r="W175" s="274">
        <v>0.183</v>
      </c>
      <c r="X175" s="277">
        <v>-2.140170503695856</v>
      </c>
      <c r="Y175" s="280"/>
      <c r="Z175" s="274"/>
      <c r="AA175" s="274"/>
      <c r="AB175" s="274"/>
      <c r="AC175" s="274"/>
      <c r="AD175" s="274"/>
      <c r="AE175" s="274"/>
      <c r="AF175" s="274"/>
      <c r="AG175" s="274"/>
      <c r="AH175" s="274"/>
      <c r="AI175" s="291" t="s">
        <v>278</v>
      </c>
      <c r="AJ175" s="293">
        <v>2.7972526203799024E-2</v>
      </c>
      <c r="AK175" s="297"/>
      <c r="AL175" s="277"/>
      <c r="AM175" s="274"/>
      <c r="AN175" s="271"/>
      <c r="AO175" s="271"/>
      <c r="AP175" s="271"/>
      <c r="AQ175" s="278">
        <v>0.67149999999999999</v>
      </c>
      <c r="AR175" s="278">
        <v>1.11363636363635E-2</v>
      </c>
    </row>
    <row r="176" spans="1:44" x14ac:dyDescent="0.3">
      <c r="A176" s="271" t="s">
        <v>306</v>
      </c>
      <c r="B176" s="271" t="s">
        <v>252</v>
      </c>
      <c r="C176" s="271" t="s">
        <v>384</v>
      </c>
      <c r="D176" s="271" t="s">
        <v>299</v>
      </c>
      <c r="E176" s="271">
        <v>70</v>
      </c>
      <c r="F176" s="271">
        <v>2858</v>
      </c>
      <c r="G176" s="271">
        <v>6.6920000000000002</v>
      </c>
      <c r="H176" s="271">
        <v>15.611000000000001</v>
      </c>
      <c r="I176" s="271">
        <v>22.178999999999998</v>
      </c>
      <c r="J176" s="271">
        <v>30.609000000000002</v>
      </c>
      <c r="K176" s="271">
        <v>261.79700000000003</v>
      </c>
      <c r="L176" s="274">
        <v>3.85</v>
      </c>
      <c r="M176" s="274">
        <v>3.82</v>
      </c>
      <c r="N176" s="274"/>
      <c r="O176" s="274">
        <v>2.0699999999999998</v>
      </c>
      <c r="P176" s="274"/>
      <c r="Q176" s="274">
        <v>33.049999999999997</v>
      </c>
      <c r="R176" s="274">
        <v>0.65200000000000002</v>
      </c>
      <c r="S176" s="274">
        <v>0.65200000000000002</v>
      </c>
      <c r="T176" s="274" t="s">
        <v>283</v>
      </c>
      <c r="U176" s="274"/>
      <c r="V176" s="274">
        <v>-0.14899999999999999</v>
      </c>
      <c r="W176" s="274">
        <v>0.159</v>
      </c>
      <c r="X176" s="277">
        <v>6.6950517912514442</v>
      </c>
      <c r="Y176" s="280"/>
      <c r="Z176" s="274"/>
      <c r="AA176" s="274"/>
      <c r="AB176" s="274"/>
      <c r="AC176" s="274"/>
      <c r="AD176" s="274"/>
      <c r="AE176" s="274"/>
      <c r="AF176" s="274"/>
      <c r="AG176" s="274"/>
      <c r="AH176" s="274"/>
      <c r="AI176" s="291"/>
      <c r="AJ176" s="291"/>
      <c r="AK176" s="297"/>
      <c r="AL176" s="277"/>
      <c r="AM176" s="274"/>
      <c r="AN176" s="271"/>
      <c r="AO176" s="271"/>
      <c r="AP176" s="271"/>
      <c r="AQ176" s="278">
        <v>0.66500000000000004</v>
      </c>
      <c r="AR176" s="278">
        <v>4.6363636363635496E-3</v>
      </c>
    </row>
    <row r="177" spans="1:44" x14ac:dyDescent="0.3">
      <c r="A177" s="271"/>
      <c r="B177" s="271"/>
      <c r="C177" s="271"/>
      <c r="D177" s="271"/>
      <c r="E177" s="271"/>
      <c r="F177" s="271"/>
      <c r="G177" s="271"/>
      <c r="H177" s="271"/>
      <c r="I177" s="271"/>
      <c r="J177" s="271"/>
      <c r="K177" s="271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  <c r="X177" s="277"/>
      <c r="Y177" s="280"/>
      <c r="Z177" s="274"/>
      <c r="AA177" s="274"/>
      <c r="AB177" s="274"/>
      <c r="AC177" s="274"/>
      <c r="AD177" s="274"/>
      <c r="AE177" s="274"/>
      <c r="AF177" s="274"/>
      <c r="AG177" s="274"/>
      <c r="AH177" s="274"/>
      <c r="AI177" s="291" t="s">
        <v>279</v>
      </c>
      <c r="AJ177" s="293">
        <v>0.63850000000000007</v>
      </c>
      <c r="AK177" s="297"/>
      <c r="AL177" s="277"/>
      <c r="AM177" s="274"/>
      <c r="AN177" s="271"/>
      <c r="AO177" s="271"/>
      <c r="AP177" s="271"/>
      <c r="AQ177" s="278">
        <v>0.66500000000000004</v>
      </c>
      <c r="AR177" s="278">
        <v>4.6363636363635496E-3</v>
      </c>
    </row>
    <row r="178" spans="1:44" x14ac:dyDescent="0.3">
      <c r="A178" s="271" t="s">
        <v>309</v>
      </c>
      <c r="B178" s="271" t="s">
        <v>252</v>
      </c>
      <c r="C178" s="271" t="s">
        <v>385</v>
      </c>
      <c r="D178" s="271" t="s">
        <v>299</v>
      </c>
      <c r="E178" s="271">
        <v>70</v>
      </c>
      <c r="F178" s="271">
        <v>2911</v>
      </c>
      <c r="G178" s="271">
        <v>6.6559999999999997</v>
      </c>
      <c r="H178" s="271">
        <v>15.666</v>
      </c>
      <c r="I178" s="271">
        <v>22.215</v>
      </c>
      <c r="J178" s="271">
        <v>30.867000000000001</v>
      </c>
      <c r="K178" s="271">
        <v>128.44999999999999</v>
      </c>
      <c r="L178" s="274">
        <v>3.81</v>
      </c>
      <c r="M178" s="274">
        <v>3.78</v>
      </c>
      <c r="N178" s="274"/>
      <c r="O178" s="274">
        <v>2.09</v>
      </c>
      <c r="P178" s="274"/>
      <c r="Q178" s="274">
        <v>33.08</v>
      </c>
      <c r="R178" s="274">
        <v>0.67600000000000005</v>
      </c>
      <c r="S178" s="274">
        <v>0.67600000000000005</v>
      </c>
      <c r="T178" s="274"/>
      <c r="U178" s="274"/>
      <c r="V178" s="274">
        <v>-7.0000000000000001E-3</v>
      </c>
      <c r="W178" s="274">
        <v>0.22800000000000001</v>
      </c>
      <c r="X178" s="277">
        <v>0.18613679526703208</v>
      </c>
      <c r="Y178" s="280"/>
      <c r="Z178" s="274"/>
      <c r="AA178" s="274"/>
      <c r="AB178" s="274"/>
      <c r="AC178" s="274"/>
      <c r="AD178" s="274"/>
      <c r="AE178" s="274"/>
      <c r="AF178" s="274"/>
      <c r="AG178" s="274"/>
      <c r="AH178" s="274"/>
      <c r="AI178" s="291" t="s">
        <v>280</v>
      </c>
      <c r="AJ178" s="293">
        <v>0.66700000000000004</v>
      </c>
      <c r="AK178" s="297"/>
      <c r="AL178" s="277"/>
      <c r="AM178" s="274"/>
      <c r="AN178" s="271"/>
      <c r="AO178" s="271"/>
      <c r="AP178" s="271"/>
      <c r="AQ178" s="278">
        <v>0.66775000000000007</v>
      </c>
      <c r="AR178" s="278">
        <v>7.3863636363635798E-3</v>
      </c>
    </row>
    <row r="179" spans="1:44" x14ac:dyDescent="0.3">
      <c r="A179" s="271" t="s">
        <v>310</v>
      </c>
      <c r="B179" s="271" t="s">
        <v>252</v>
      </c>
      <c r="C179" s="271" t="s">
        <v>386</v>
      </c>
      <c r="D179" s="271" t="s">
        <v>299</v>
      </c>
      <c r="E179" s="271">
        <v>70</v>
      </c>
      <c r="F179" s="271">
        <v>2911</v>
      </c>
      <c r="G179" s="271">
        <v>6.6280000000000001</v>
      </c>
      <c r="H179" s="271">
        <v>15.635999999999999</v>
      </c>
      <c r="I179" s="271">
        <v>22.12</v>
      </c>
      <c r="J179" s="271">
        <v>30.611000000000001</v>
      </c>
      <c r="K179" s="271">
        <v>115.94</v>
      </c>
      <c r="L179" s="274">
        <v>3.78</v>
      </c>
      <c r="M179" s="274">
        <v>3.75</v>
      </c>
      <c r="N179" s="274"/>
      <c r="O179" s="274">
        <v>2.06</v>
      </c>
      <c r="P179" s="274"/>
      <c r="Q179" s="274">
        <v>33.049999999999997</v>
      </c>
      <c r="R179" s="274">
        <v>0.63800000000000001</v>
      </c>
      <c r="S179" s="274">
        <v>0.63800000000000001</v>
      </c>
      <c r="T179" s="274"/>
      <c r="U179" s="274"/>
      <c r="V179" s="274">
        <v>-0.19500000000000001</v>
      </c>
      <c r="W179" s="274">
        <v>0.20399999999999999</v>
      </c>
      <c r="X179" s="277">
        <v>10.713545381745405</v>
      </c>
      <c r="Y179" s="280"/>
      <c r="Z179" s="274"/>
      <c r="AA179" s="274"/>
      <c r="AB179" s="274"/>
      <c r="AC179" s="274"/>
      <c r="AD179" s="274"/>
      <c r="AE179" s="274"/>
      <c r="AF179" s="274"/>
      <c r="AG179" s="274"/>
      <c r="AH179" s="274"/>
      <c r="AI179" s="291" t="s">
        <v>274</v>
      </c>
      <c r="AJ179" s="293">
        <v>0.69500410000000001</v>
      </c>
      <c r="AK179" s="297"/>
      <c r="AL179" s="277"/>
      <c r="AM179" s="274"/>
      <c r="AN179" s="271"/>
      <c r="AO179" s="271"/>
      <c r="AP179" s="271"/>
      <c r="AQ179" s="278">
        <v>0.66180000000000005</v>
      </c>
      <c r="AR179" s="278">
        <v>1.436363636363569E-3</v>
      </c>
    </row>
    <row r="180" spans="1:44" x14ac:dyDescent="0.3">
      <c r="A180" s="271" t="s">
        <v>312</v>
      </c>
      <c r="B180" s="271" t="s">
        <v>252</v>
      </c>
      <c r="C180" s="271" t="s">
        <v>387</v>
      </c>
      <c r="D180" s="271" t="s">
        <v>299</v>
      </c>
      <c r="E180" s="271">
        <v>70</v>
      </c>
      <c r="F180" s="271">
        <v>2920</v>
      </c>
      <c r="G180" s="271">
        <v>6.66</v>
      </c>
      <c r="H180" s="271">
        <v>15.667999999999999</v>
      </c>
      <c r="I180" s="271">
        <v>22.242999999999999</v>
      </c>
      <c r="J180" s="271">
        <v>30.594000000000001</v>
      </c>
      <c r="K180" s="271">
        <v>80.22</v>
      </c>
      <c r="L180" s="274">
        <v>3.81</v>
      </c>
      <c r="M180" s="274">
        <v>3.79</v>
      </c>
      <c r="N180" s="274"/>
      <c r="O180" s="274">
        <v>2.09</v>
      </c>
      <c r="P180" s="274"/>
      <c r="Q180" s="274">
        <v>33.08</v>
      </c>
      <c r="R180" s="274">
        <v>0.69499999999999995</v>
      </c>
      <c r="S180" s="274">
        <v>0.69499999999999995</v>
      </c>
      <c r="T180" s="274"/>
      <c r="U180" s="274"/>
      <c r="V180" s="274">
        <v>-0.27400000000000002</v>
      </c>
      <c r="W180" s="274">
        <v>0.11799999999999999</v>
      </c>
      <c r="X180" s="277">
        <v>-4.6565651005531095</v>
      </c>
      <c r="Y180" s="280"/>
      <c r="Z180" s="274"/>
      <c r="AA180" s="274"/>
      <c r="AB180" s="274"/>
      <c r="AC180" s="274"/>
      <c r="AD180" s="274"/>
      <c r="AE180" s="274"/>
      <c r="AF180" s="274"/>
      <c r="AG180" s="274"/>
      <c r="AH180" s="274"/>
      <c r="AI180" s="291" t="s">
        <v>275</v>
      </c>
      <c r="AJ180" s="293">
        <v>0.61049590000000009</v>
      </c>
      <c r="AK180" s="297"/>
      <c r="AL180" s="277"/>
      <c r="AM180" s="274"/>
      <c r="AN180" s="271"/>
      <c r="AO180" s="271"/>
      <c r="AP180" s="271"/>
      <c r="AQ180" s="278">
        <v>0.66733333333333344</v>
      </c>
      <c r="AR180" s="278">
        <v>6.9696969696969591E-3</v>
      </c>
    </row>
    <row r="181" spans="1:44" x14ac:dyDescent="0.3">
      <c r="A181" s="271" t="s">
        <v>314</v>
      </c>
      <c r="B181" s="271" t="s">
        <v>252</v>
      </c>
      <c r="C181" s="271" t="s">
        <v>388</v>
      </c>
      <c r="D181" s="271" t="s">
        <v>299</v>
      </c>
      <c r="E181" s="271">
        <v>70</v>
      </c>
      <c r="F181" s="271">
        <v>2920</v>
      </c>
      <c r="G181" s="271">
        <v>6.6029999999999998</v>
      </c>
      <c r="H181" s="271">
        <v>15.696</v>
      </c>
      <c r="I181" s="271">
        <v>22.155000000000001</v>
      </c>
      <c r="J181" s="271">
        <v>30.693000000000001</v>
      </c>
      <c r="K181" s="271">
        <v>68.094999999999999</v>
      </c>
      <c r="L181" s="274">
        <v>3.75</v>
      </c>
      <c r="M181" s="274">
        <v>3.73</v>
      </c>
      <c r="N181" s="274"/>
      <c r="O181" s="274">
        <v>2.12</v>
      </c>
      <c r="P181" s="274"/>
      <c r="Q181" s="274">
        <v>33.1</v>
      </c>
      <c r="R181" s="274">
        <v>0.63900000000000001</v>
      </c>
      <c r="S181" s="274">
        <v>0.63900000000000001</v>
      </c>
      <c r="T181" s="274"/>
      <c r="U181" s="274"/>
      <c r="V181" s="274">
        <v>-0.23200000000000001</v>
      </c>
      <c r="W181" s="274">
        <v>0.105</v>
      </c>
      <c r="X181" s="277">
        <v>10.42075154892234</v>
      </c>
      <c r="Y181" s="280"/>
      <c r="Z181" s="274"/>
      <c r="AA181" s="274"/>
      <c r="AB181" s="274"/>
      <c r="AC181" s="274"/>
      <c r="AD181" s="274"/>
      <c r="AE181" s="274"/>
      <c r="AF181" s="274"/>
      <c r="AG181" s="274"/>
      <c r="AH181" s="274"/>
      <c r="AI181" s="291"/>
      <c r="AJ181" s="291"/>
      <c r="AK181" s="297"/>
      <c r="AL181" s="277"/>
      <c r="AM181" s="274"/>
      <c r="AN181" s="271"/>
      <c r="AO181" s="271"/>
      <c r="AP181" s="271"/>
      <c r="AQ181" s="278">
        <v>0.66328571428571437</v>
      </c>
      <c r="AR181" s="278">
        <v>2.9220779220778814E-3</v>
      </c>
    </row>
    <row r="182" spans="1:44" x14ac:dyDescent="0.3">
      <c r="A182" s="271" t="s">
        <v>315</v>
      </c>
      <c r="B182" s="271" t="s">
        <v>252</v>
      </c>
      <c r="C182" s="271" t="s">
        <v>389</v>
      </c>
      <c r="D182" s="271" t="s">
        <v>299</v>
      </c>
      <c r="E182" s="271">
        <v>70</v>
      </c>
      <c r="F182" s="271">
        <v>2920</v>
      </c>
      <c r="G182" s="271">
        <v>6.65</v>
      </c>
      <c r="H182" s="271">
        <v>15.711</v>
      </c>
      <c r="I182" s="271">
        <v>22.216999999999999</v>
      </c>
      <c r="J182" s="271">
        <v>30.869</v>
      </c>
      <c r="K182" s="271">
        <v>88.346000000000004</v>
      </c>
      <c r="L182" s="274">
        <v>3.8</v>
      </c>
      <c r="M182" s="274">
        <v>3.78</v>
      </c>
      <c r="N182" s="274"/>
      <c r="O182" s="274">
        <v>2.13</v>
      </c>
      <c r="P182" s="274"/>
      <c r="Q182" s="274">
        <v>33.119999999999997</v>
      </c>
      <c r="R182" s="274">
        <v>0.63600000000000001</v>
      </c>
      <c r="S182" s="274">
        <v>0.63600000000000001</v>
      </c>
      <c r="T182" s="274"/>
      <c r="U182" s="274"/>
      <c r="V182" s="274">
        <v>-9.4E-2</v>
      </c>
      <c r="W182" s="274">
        <v>0.13600000000000001</v>
      </c>
      <c r="X182" s="277">
        <v>11.301864241631279</v>
      </c>
      <c r="Y182" s="280"/>
      <c r="Z182" s="274"/>
      <c r="AA182" s="274"/>
      <c r="AB182" s="274"/>
      <c r="AC182" s="274"/>
      <c r="AD182" s="274"/>
      <c r="AE182" s="274"/>
      <c r="AF182" s="274"/>
      <c r="AG182" s="274"/>
      <c r="AH182" s="274"/>
      <c r="AI182" s="291" t="s">
        <v>281</v>
      </c>
      <c r="AJ182" s="293">
        <v>0.64600000000000002</v>
      </c>
      <c r="AK182" s="297"/>
      <c r="AL182" s="277"/>
      <c r="AM182" s="274"/>
      <c r="AN182" s="271"/>
      <c r="AO182" s="271"/>
      <c r="AP182" s="271"/>
      <c r="AQ182" s="278">
        <v>0.6598750000000001</v>
      </c>
      <c r="AR182" s="278">
        <v>-4.8863636363638552E-4</v>
      </c>
    </row>
    <row r="183" spans="1:44" x14ac:dyDescent="0.3">
      <c r="A183" s="271" t="s">
        <v>317</v>
      </c>
      <c r="B183" s="271" t="s">
        <v>252</v>
      </c>
      <c r="C183" s="271" t="s">
        <v>390</v>
      </c>
      <c r="D183" s="271" t="s">
        <v>299</v>
      </c>
      <c r="E183" s="271">
        <v>70</v>
      </c>
      <c r="F183" s="271">
        <v>2921</v>
      </c>
      <c r="G183" s="271">
        <v>6.5250000000000004</v>
      </c>
      <c r="H183" s="271">
        <v>15.94</v>
      </c>
      <c r="I183" s="271">
        <v>22.323</v>
      </c>
      <c r="J183" s="271">
        <v>31.792000000000002</v>
      </c>
      <c r="K183" s="271">
        <v>165.90299999999999</v>
      </c>
      <c r="L183" s="274">
        <v>3.66</v>
      </c>
      <c r="M183" s="274">
        <v>3.64</v>
      </c>
      <c r="N183" s="274"/>
      <c r="O183" s="274">
        <v>2.36</v>
      </c>
      <c r="P183" s="274"/>
      <c r="Q183" s="274">
        <v>33.36</v>
      </c>
      <c r="R183" s="274">
        <v>0.65700000000000003</v>
      </c>
      <c r="S183" s="274">
        <v>0.65700000000000003</v>
      </c>
      <c r="T183" s="274"/>
      <c r="U183" s="274"/>
      <c r="V183" s="274">
        <v>0.34699999999999998</v>
      </c>
      <c r="W183" s="274">
        <v>0.26200000000000001</v>
      </c>
      <c r="X183" s="277">
        <v>5.300698064280482</v>
      </c>
      <c r="Y183" s="280"/>
      <c r="Z183" s="274"/>
      <c r="AA183" s="274"/>
      <c r="AB183" s="274"/>
      <c r="AC183" s="274"/>
      <c r="AD183" s="274"/>
      <c r="AE183" s="274"/>
      <c r="AF183" s="274"/>
      <c r="AG183" s="274"/>
      <c r="AH183" s="274"/>
      <c r="AI183" s="291" t="s">
        <v>282</v>
      </c>
      <c r="AJ183" s="293">
        <v>1.100000000000001E-2</v>
      </c>
      <c r="AK183" s="297"/>
      <c r="AL183" s="277"/>
      <c r="AM183" s="274"/>
      <c r="AN183" s="271"/>
      <c r="AO183" s="271"/>
      <c r="AP183" s="271"/>
      <c r="AQ183" s="278">
        <v>0.65955555555555567</v>
      </c>
      <c r="AR183" s="278">
        <v>-8.0808080808081328E-4</v>
      </c>
    </row>
    <row r="184" spans="1:44" x14ac:dyDescent="0.3">
      <c r="A184" s="271" t="s">
        <v>319</v>
      </c>
      <c r="B184" s="271" t="s">
        <v>252</v>
      </c>
      <c r="C184" s="271" t="s">
        <v>391</v>
      </c>
      <c r="D184" s="271" t="s">
        <v>299</v>
      </c>
      <c r="E184" s="271">
        <v>70</v>
      </c>
      <c r="F184" s="271">
        <v>2921</v>
      </c>
      <c r="G184" s="271">
        <v>6.4690000000000003</v>
      </c>
      <c r="H184" s="271">
        <v>15.824</v>
      </c>
      <c r="I184" s="271">
        <v>22.172999999999998</v>
      </c>
      <c r="J184" s="271">
        <v>31.35</v>
      </c>
      <c r="K184" s="271">
        <v>145.27799999999999</v>
      </c>
      <c r="L184" s="274">
        <v>3.6</v>
      </c>
      <c r="M184" s="274">
        <v>3.59</v>
      </c>
      <c r="N184" s="281"/>
      <c r="O184" s="274">
        <v>2.25</v>
      </c>
      <c r="P184" s="274"/>
      <c r="Q184" s="274">
        <v>33.24</v>
      </c>
      <c r="R184" s="274">
        <v>0.68200000000000005</v>
      </c>
      <c r="S184" s="274">
        <v>0.68200000000000005</v>
      </c>
      <c r="T184" s="274"/>
      <c r="U184" s="274"/>
      <c r="V184" s="274">
        <v>0.14799999999999999</v>
      </c>
      <c r="W184" s="274">
        <v>0.248</v>
      </c>
      <c r="X184" s="277">
        <v>-1.3713467476954975</v>
      </c>
      <c r="Y184" s="280"/>
      <c r="Z184" s="274"/>
      <c r="AA184" s="274"/>
      <c r="AB184" s="274"/>
      <c r="AC184" s="274"/>
      <c r="AD184" s="274"/>
      <c r="AE184" s="274"/>
      <c r="AF184" s="274"/>
      <c r="AG184" s="274"/>
      <c r="AH184" s="274"/>
      <c r="AI184" s="291" t="s">
        <v>276</v>
      </c>
      <c r="AJ184" s="293">
        <v>0.67900000000000005</v>
      </c>
      <c r="AK184" s="297"/>
      <c r="AL184" s="277"/>
      <c r="AM184" s="274"/>
      <c r="AN184" s="271"/>
      <c r="AO184" s="271"/>
      <c r="AP184" s="271"/>
      <c r="AQ184" s="278">
        <v>0.66180000000000017</v>
      </c>
      <c r="AR184" s="278">
        <v>1.43636363636368E-3</v>
      </c>
    </row>
    <row r="185" spans="1:44" x14ac:dyDescent="0.3">
      <c r="A185" s="271" t="s">
        <v>321</v>
      </c>
      <c r="B185" s="271" t="s">
        <v>252</v>
      </c>
      <c r="C185" s="271" t="s">
        <v>392</v>
      </c>
      <c r="D185" s="271" t="s">
        <v>299</v>
      </c>
      <c r="E185" s="271">
        <v>70</v>
      </c>
      <c r="F185" s="271">
        <v>2921</v>
      </c>
      <c r="G185" s="271">
        <v>6.6180000000000003</v>
      </c>
      <c r="H185" s="271">
        <v>15.763999999999999</v>
      </c>
      <c r="I185" s="271">
        <v>22.234999999999999</v>
      </c>
      <c r="J185" s="271">
        <v>31.326000000000001</v>
      </c>
      <c r="K185" s="271">
        <v>180.565</v>
      </c>
      <c r="L185" s="274">
        <v>3.76</v>
      </c>
      <c r="M185" s="274">
        <v>3.75</v>
      </c>
      <c r="N185" s="274"/>
      <c r="O185" s="274">
        <v>2.19</v>
      </c>
      <c r="P185" s="274"/>
      <c r="Q185" s="274">
        <v>33.18</v>
      </c>
      <c r="R185" s="274">
        <v>0.64600000000000002</v>
      </c>
      <c r="S185" s="274">
        <v>0.64600000000000002</v>
      </c>
      <c r="T185" s="274"/>
      <c r="U185" s="274"/>
      <c r="V185" s="274">
        <v>0.24299999999999999</v>
      </c>
      <c r="W185" s="274">
        <v>0.27900000000000003</v>
      </c>
      <c r="X185" s="277">
        <v>8.3962531857364979</v>
      </c>
      <c r="Y185" s="287"/>
      <c r="Z185" s="286"/>
      <c r="AA185" s="286"/>
      <c r="AB185" s="289"/>
      <c r="AC185" s="289"/>
      <c r="AD185" s="289"/>
      <c r="AE185" s="289"/>
      <c r="AF185" s="289"/>
      <c r="AG185" s="289"/>
      <c r="AH185" s="289"/>
      <c r="AI185" s="291" t="s">
        <v>277</v>
      </c>
      <c r="AJ185" s="293">
        <v>0.61299999999999999</v>
      </c>
      <c r="AK185" s="296"/>
      <c r="AL185" s="277"/>
      <c r="AM185" s="277"/>
      <c r="AN185" s="279"/>
      <c r="AO185" s="279"/>
      <c r="AP185" s="271"/>
      <c r="AQ185" s="278">
        <v>0.66036363636363649</v>
      </c>
      <c r="AR185" s="278" t="e">
        <v>#N/A</v>
      </c>
    </row>
    <row r="186" spans="1:44" x14ac:dyDescent="0.3">
      <c r="X186" s="261"/>
      <c r="AL186" s="261"/>
      <c r="AQ186" s="263"/>
      <c r="AR186" s="263"/>
    </row>
    <row r="187" spans="1:44" x14ac:dyDescent="0.3">
      <c r="X187" s="261"/>
      <c r="AL187" s="261"/>
      <c r="AQ187" s="263"/>
      <c r="AR187" s="263"/>
    </row>
    <row r="188" spans="1:44" x14ac:dyDescent="0.3">
      <c r="X188" s="261"/>
      <c r="AL188" s="261"/>
      <c r="AQ188" s="263"/>
      <c r="AR188" s="263"/>
    </row>
    <row r="189" spans="1:44" x14ac:dyDescent="0.3">
      <c r="X189" s="261"/>
      <c r="AL189" s="261"/>
      <c r="AQ189" s="263"/>
      <c r="AR189" s="263"/>
    </row>
    <row r="190" spans="1:44" x14ac:dyDescent="0.3">
      <c r="X190" s="261"/>
      <c r="AL190" s="261"/>
      <c r="AQ190" s="263"/>
      <c r="AR190" s="263"/>
    </row>
    <row r="191" spans="1:44" x14ac:dyDescent="0.3">
      <c r="L191" s="261"/>
      <c r="M191" s="261"/>
      <c r="N191" s="263"/>
      <c r="O191" s="261"/>
      <c r="P191" s="263"/>
      <c r="Q191" s="261"/>
      <c r="R191" s="261"/>
      <c r="S191" s="263"/>
      <c r="T191" s="263"/>
      <c r="U191" s="264"/>
      <c r="X191" s="261"/>
      <c r="Y191" s="261"/>
      <c r="Z191" s="261"/>
      <c r="AA191" s="261"/>
      <c r="AB191" s="263"/>
      <c r="AC191" s="263"/>
      <c r="AD191" s="261"/>
      <c r="AE191" s="261"/>
      <c r="AF191" s="261"/>
      <c r="AG191" s="265"/>
      <c r="AH191" s="265"/>
      <c r="AI191" s="265"/>
      <c r="AJ191" s="265"/>
      <c r="AK191" s="258"/>
      <c r="AL191" s="266"/>
      <c r="AM191" s="266"/>
      <c r="AN191" s="266"/>
      <c r="AO191" s="266"/>
    </row>
    <row r="192" spans="1:44" x14ac:dyDescent="0.3">
      <c r="X192" s="261"/>
      <c r="Y192" s="261"/>
      <c r="Z192" s="261"/>
      <c r="AA192" s="261"/>
      <c r="AB192" s="261"/>
      <c r="AC192" s="261"/>
      <c r="AD192" s="261"/>
      <c r="AE192" s="261"/>
      <c r="AF192" s="261"/>
      <c r="AG192" s="261"/>
      <c r="AH192" s="261"/>
      <c r="AI192" s="261"/>
      <c r="AJ192" s="261"/>
      <c r="AK192" s="259"/>
      <c r="AL192" s="261"/>
      <c r="AM192" s="261"/>
      <c r="AN192" s="263"/>
      <c r="AO192" s="263"/>
      <c r="AQ192" s="263"/>
      <c r="AR192" s="263"/>
    </row>
    <row r="193" spans="14:44" x14ac:dyDescent="0.3">
      <c r="X193" s="261"/>
      <c r="AL193" s="261"/>
      <c r="AM193" s="261"/>
      <c r="AN193" s="263"/>
      <c r="AO193" s="263"/>
      <c r="AQ193" s="263"/>
      <c r="AR193" s="263"/>
    </row>
    <row r="194" spans="14:44" x14ac:dyDescent="0.3">
      <c r="X194" s="261"/>
      <c r="AJ194" s="263"/>
      <c r="AL194" s="261"/>
      <c r="AQ194" s="263"/>
      <c r="AR194" s="263"/>
    </row>
    <row r="195" spans="14:44" x14ac:dyDescent="0.3">
      <c r="X195" s="261"/>
      <c r="AJ195" s="263"/>
      <c r="AL195" s="261"/>
      <c r="AM195" s="261"/>
      <c r="AQ195" s="263"/>
      <c r="AR195" s="263"/>
    </row>
    <row r="196" spans="14:44" x14ac:dyDescent="0.3">
      <c r="X196" s="261"/>
      <c r="AJ196" s="263"/>
      <c r="AL196" s="261"/>
      <c r="AQ196" s="263"/>
      <c r="AR196" s="263"/>
    </row>
    <row r="197" spans="14:44" x14ac:dyDescent="0.3">
      <c r="X197" s="261"/>
      <c r="AL197" s="261"/>
      <c r="AQ197" s="263"/>
      <c r="AR197" s="263"/>
    </row>
    <row r="198" spans="14:44" x14ac:dyDescent="0.3">
      <c r="X198" s="261"/>
      <c r="AJ198" s="263"/>
      <c r="AL198" s="261"/>
      <c r="AQ198" s="263"/>
      <c r="AR198" s="263"/>
    </row>
    <row r="199" spans="14:44" x14ac:dyDescent="0.3">
      <c r="X199" s="261"/>
      <c r="AJ199" s="263"/>
      <c r="AL199" s="261"/>
      <c r="AQ199" s="263"/>
      <c r="AR199" s="263"/>
    </row>
    <row r="200" spans="14:44" x14ac:dyDescent="0.3">
      <c r="X200" s="261"/>
      <c r="AJ200" s="263"/>
      <c r="AL200" s="261"/>
      <c r="AQ200" s="263"/>
      <c r="AR200" s="263"/>
    </row>
    <row r="201" spans="14:44" x14ac:dyDescent="0.3">
      <c r="X201" s="261"/>
      <c r="AJ201" s="263"/>
      <c r="AL201" s="261"/>
      <c r="AQ201" s="263"/>
      <c r="AR201" s="263"/>
    </row>
    <row r="202" spans="14:44" x14ac:dyDescent="0.3">
      <c r="X202" s="261"/>
      <c r="AL202" s="261"/>
      <c r="AQ202" s="263"/>
      <c r="AR202" s="263"/>
    </row>
    <row r="203" spans="14:44" x14ac:dyDescent="0.3">
      <c r="X203" s="261"/>
      <c r="AJ203" s="263"/>
      <c r="AL203" s="261"/>
      <c r="AQ203" s="263"/>
      <c r="AR203" s="263"/>
    </row>
    <row r="204" spans="14:44" x14ac:dyDescent="0.3">
      <c r="X204" s="261"/>
      <c r="AJ204" s="263"/>
      <c r="AL204" s="261"/>
      <c r="AQ204" s="263"/>
      <c r="AR204" s="263"/>
    </row>
    <row r="205" spans="14:44" x14ac:dyDescent="0.3">
      <c r="N205" s="267"/>
      <c r="X205" s="261"/>
      <c r="AJ205" s="263"/>
      <c r="AL205" s="261"/>
      <c r="AQ205" s="263"/>
      <c r="AR205" s="263"/>
    </row>
    <row r="206" spans="14:44" x14ac:dyDescent="0.3">
      <c r="X206" s="261"/>
      <c r="Y206" s="261"/>
      <c r="Z206" s="261"/>
      <c r="AA206" s="261"/>
      <c r="AB206" s="261"/>
      <c r="AC206" s="261"/>
      <c r="AD206" s="261"/>
      <c r="AE206" s="261"/>
      <c r="AF206" s="261"/>
      <c r="AG206" s="261"/>
      <c r="AH206" s="261"/>
      <c r="AJ206" s="263"/>
      <c r="AK206" s="259"/>
      <c r="AL206" s="261"/>
      <c r="AM206" s="261"/>
      <c r="AN206" s="263"/>
      <c r="AO206" s="263"/>
      <c r="AQ206" s="263"/>
      <c r="AR206" s="263"/>
    </row>
    <row r="207" spans="14:44" x14ac:dyDescent="0.3">
      <c r="X207" s="261"/>
      <c r="AL207" s="261"/>
      <c r="AQ207" s="263"/>
      <c r="AR207" s="263"/>
    </row>
    <row r="208" spans="14:44" x14ac:dyDescent="0.3">
      <c r="X208" s="261"/>
      <c r="AL208" s="261"/>
      <c r="AQ208" s="263"/>
      <c r="AR208" s="263"/>
    </row>
    <row r="209" spans="12:44" x14ac:dyDescent="0.3">
      <c r="X209" s="261"/>
      <c r="AL209" s="261"/>
      <c r="AQ209" s="263"/>
      <c r="AR209" s="263"/>
    </row>
    <row r="210" spans="12:44" x14ac:dyDescent="0.3">
      <c r="X210" s="261"/>
      <c r="AL210" s="261"/>
      <c r="AQ210" s="263"/>
      <c r="AR210" s="263"/>
    </row>
    <row r="211" spans="12:44" x14ac:dyDescent="0.3">
      <c r="X211" s="261"/>
      <c r="AL211" s="261"/>
      <c r="AQ211" s="263"/>
      <c r="AR211" s="263"/>
    </row>
    <row r="212" spans="12:44" x14ac:dyDescent="0.3">
      <c r="L212" s="261"/>
      <c r="M212" s="261"/>
      <c r="N212" s="263"/>
      <c r="O212" s="261"/>
      <c r="P212" s="263"/>
      <c r="Q212" s="261"/>
      <c r="R212" s="261"/>
      <c r="S212" s="263"/>
      <c r="T212" s="263"/>
      <c r="U212" s="264"/>
      <c r="X212" s="261"/>
      <c r="Y212" s="261"/>
      <c r="Z212" s="261"/>
      <c r="AA212" s="261"/>
      <c r="AB212" s="263"/>
      <c r="AC212" s="263"/>
      <c r="AD212" s="261"/>
      <c r="AE212" s="261"/>
      <c r="AF212" s="261"/>
      <c r="AG212" s="265"/>
      <c r="AH212" s="265"/>
      <c r="AI212" s="265"/>
      <c r="AJ212" s="265"/>
      <c r="AK212" s="258"/>
      <c r="AL212" s="266"/>
      <c r="AM212" s="266"/>
      <c r="AN212" s="266"/>
      <c r="AO212" s="266"/>
    </row>
    <row r="213" spans="12:44" x14ac:dyDescent="0.3">
      <c r="X213" s="261"/>
      <c r="Y213" s="261"/>
      <c r="Z213" s="261"/>
      <c r="AA213" s="261"/>
      <c r="AB213" s="261"/>
      <c r="AC213" s="261"/>
      <c r="AD213" s="261"/>
      <c r="AE213" s="261"/>
      <c r="AF213" s="261"/>
      <c r="AG213" s="261"/>
      <c r="AH213" s="261"/>
      <c r="AI213" s="261"/>
      <c r="AJ213" s="261"/>
      <c r="AK213" s="259"/>
      <c r="AL213" s="261"/>
      <c r="AM213" s="261"/>
      <c r="AN213" s="263"/>
      <c r="AO213" s="263"/>
      <c r="AQ213" s="263"/>
      <c r="AR213" s="263"/>
    </row>
    <row r="214" spans="12:44" x14ac:dyDescent="0.3">
      <c r="X214" s="261"/>
      <c r="AL214" s="261"/>
      <c r="AM214" s="261"/>
      <c r="AN214" s="263"/>
      <c r="AO214" s="263"/>
      <c r="AQ214" s="263"/>
      <c r="AR214" s="263"/>
    </row>
    <row r="215" spans="12:44" x14ac:dyDescent="0.3">
      <c r="X215" s="261"/>
      <c r="AJ215" s="263"/>
      <c r="AL215" s="261"/>
      <c r="AQ215" s="263"/>
      <c r="AR215" s="263"/>
    </row>
    <row r="216" spans="12:44" x14ac:dyDescent="0.3">
      <c r="X216" s="261"/>
      <c r="AJ216" s="263"/>
      <c r="AL216" s="261"/>
      <c r="AM216" s="261"/>
      <c r="AQ216" s="263"/>
      <c r="AR216" s="263"/>
    </row>
    <row r="217" spans="12:44" x14ac:dyDescent="0.3">
      <c r="X217" s="261"/>
      <c r="AJ217" s="263"/>
      <c r="AL217" s="261"/>
      <c r="AQ217" s="263"/>
      <c r="AR217" s="263"/>
    </row>
    <row r="218" spans="12:44" x14ac:dyDescent="0.3">
      <c r="X218" s="261"/>
      <c r="AL218" s="261"/>
      <c r="AQ218" s="263"/>
      <c r="AR218" s="263"/>
    </row>
    <row r="219" spans="12:44" x14ac:dyDescent="0.3">
      <c r="X219" s="261"/>
      <c r="AJ219" s="263"/>
      <c r="AL219" s="261"/>
      <c r="AQ219" s="263"/>
      <c r="AR219" s="263"/>
    </row>
    <row r="220" spans="12:44" x14ac:dyDescent="0.3">
      <c r="X220" s="261"/>
      <c r="AJ220" s="263"/>
      <c r="AL220" s="261"/>
      <c r="AQ220" s="263"/>
      <c r="AR220" s="263"/>
    </row>
    <row r="221" spans="12:44" x14ac:dyDescent="0.3">
      <c r="X221" s="261"/>
      <c r="AJ221" s="263"/>
      <c r="AL221" s="261"/>
      <c r="AQ221" s="263"/>
      <c r="AR221" s="263"/>
    </row>
    <row r="222" spans="12:44" x14ac:dyDescent="0.3">
      <c r="X222" s="261"/>
      <c r="AJ222" s="263"/>
      <c r="AL222" s="261"/>
      <c r="AQ222" s="263"/>
      <c r="AR222" s="263"/>
    </row>
    <row r="223" spans="12:44" x14ac:dyDescent="0.3">
      <c r="X223" s="261"/>
      <c r="AL223" s="261"/>
      <c r="AQ223" s="263"/>
      <c r="AR223" s="263"/>
    </row>
    <row r="224" spans="12:44" x14ac:dyDescent="0.3">
      <c r="X224" s="261"/>
      <c r="AJ224" s="263"/>
      <c r="AL224" s="261"/>
      <c r="AQ224" s="263"/>
      <c r="AR224" s="263"/>
    </row>
    <row r="225" spans="12:44" x14ac:dyDescent="0.3">
      <c r="X225" s="261"/>
      <c r="AJ225" s="263"/>
      <c r="AL225" s="261"/>
      <c r="AQ225" s="263"/>
      <c r="AR225" s="263"/>
    </row>
    <row r="226" spans="12:44" x14ac:dyDescent="0.3">
      <c r="N226" s="267"/>
      <c r="X226" s="261"/>
      <c r="AJ226" s="263"/>
      <c r="AL226" s="261"/>
      <c r="AQ226" s="263"/>
      <c r="AR226" s="263"/>
    </row>
    <row r="227" spans="12:44" x14ac:dyDescent="0.3">
      <c r="X227" s="261"/>
      <c r="Y227" s="261"/>
      <c r="Z227" s="261"/>
      <c r="AA227" s="261"/>
      <c r="AB227" s="261"/>
      <c r="AC227" s="261"/>
      <c r="AD227" s="261"/>
      <c r="AE227" s="261"/>
      <c r="AF227" s="261"/>
      <c r="AG227" s="261"/>
      <c r="AH227" s="261"/>
      <c r="AJ227" s="263"/>
      <c r="AK227" s="259"/>
      <c r="AL227" s="261"/>
      <c r="AM227" s="261"/>
      <c r="AN227" s="263"/>
      <c r="AO227" s="263"/>
      <c r="AQ227" s="263"/>
      <c r="AR227" s="263"/>
    </row>
    <row r="228" spans="12:44" x14ac:dyDescent="0.3">
      <c r="X228" s="261"/>
      <c r="AL228" s="261"/>
      <c r="AQ228" s="263"/>
      <c r="AR228" s="263"/>
    </row>
    <row r="229" spans="12:44" x14ac:dyDescent="0.3">
      <c r="X229" s="261"/>
      <c r="AL229" s="261"/>
      <c r="AQ229" s="263"/>
      <c r="AR229" s="263"/>
    </row>
    <row r="230" spans="12:44" x14ac:dyDescent="0.3">
      <c r="X230" s="261"/>
      <c r="AL230" s="261"/>
      <c r="AQ230" s="263"/>
      <c r="AR230" s="263"/>
    </row>
    <row r="231" spans="12:44" x14ac:dyDescent="0.3">
      <c r="X231" s="261"/>
      <c r="AL231" s="261"/>
      <c r="AQ231" s="263"/>
      <c r="AR231" s="263"/>
    </row>
    <row r="232" spans="12:44" x14ac:dyDescent="0.3">
      <c r="X232" s="261"/>
      <c r="AL232" s="261"/>
      <c r="AQ232" s="263"/>
      <c r="AR232" s="263"/>
    </row>
    <row r="233" spans="12:44" x14ac:dyDescent="0.3">
      <c r="L233" s="261"/>
      <c r="M233" s="261"/>
      <c r="N233" s="263"/>
      <c r="O233" s="261"/>
      <c r="P233" s="263"/>
      <c r="Q233" s="261"/>
      <c r="R233" s="261"/>
      <c r="S233" s="263"/>
      <c r="T233" s="263"/>
      <c r="U233" s="264"/>
      <c r="X233" s="261"/>
      <c r="Y233" s="261"/>
      <c r="Z233" s="261"/>
      <c r="AA233" s="261"/>
      <c r="AB233" s="263"/>
      <c r="AC233" s="263"/>
      <c r="AD233" s="261"/>
      <c r="AE233" s="261"/>
      <c r="AF233" s="261"/>
      <c r="AG233" s="265"/>
      <c r="AH233" s="265"/>
      <c r="AI233" s="265"/>
      <c r="AJ233" s="265"/>
      <c r="AK233" s="258"/>
      <c r="AL233" s="266"/>
      <c r="AM233" s="266"/>
      <c r="AN233" s="266"/>
      <c r="AO233" s="266"/>
    </row>
    <row r="234" spans="12:44" x14ac:dyDescent="0.3">
      <c r="X234" s="261"/>
      <c r="Y234" s="261"/>
      <c r="Z234" s="261"/>
      <c r="AA234" s="261"/>
      <c r="AB234" s="261"/>
      <c r="AC234" s="261"/>
      <c r="AD234" s="261"/>
      <c r="AE234" s="261"/>
      <c r="AF234" s="261"/>
      <c r="AG234" s="261"/>
      <c r="AH234" s="261"/>
      <c r="AI234" s="261"/>
      <c r="AJ234" s="261"/>
      <c r="AK234" s="259"/>
      <c r="AL234" s="261"/>
      <c r="AM234" s="261"/>
      <c r="AN234" s="263"/>
      <c r="AO234" s="263"/>
      <c r="AQ234" s="263"/>
      <c r="AR234" s="263"/>
    </row>
    <row r="235" spans="12:44" x14ac:dyDescent="0.3">
      <c r="X235" s="261"/>
      <c r="AL235" s="261"/>
      <c r="AM235" s="261"/>
      <c r="AN235" s="263"/>
      <c r="AO235" s="263"/>
      <c r="AQ235" s="263"/>
      <c r="AR235" s="263"/>
    </row>
    <row r="236" spans="12:44" x14ac:dyDescent="0.3">
      <c r="X236" s="261"/>
      <c r="AJ236" s="263"/>
      <c r="AL236" s="261"/>
      <c r="AQ236" s="263"/>
      <c r="AR236" s="263"/>
    </row>
    <row r="237" spans="12:44" x14ac:dyDescent="0.3">
      <c r="X237" s="261"/>
      <c r="AJ237" s="263"/>
      <c r="AL237" s="261"/>
      <c r="AM237" s="261"/>
      <c r="AQ237" s="263"/>
      <c r="AR237" s="263"/>
    </row>
    <row r="238" spans="12:44" x14ac:dyDescent="0.3">
      <c r="X238" s="261"/>
      <c r="AJ238" s="263"/>
      <c r="AL238" s="261"/>
      <c r="AQ238" s="263"/>
      <c r="AR238" s="263"/>
    </row>
    <row r="239" spans="12:44" x14ac:dyDescent="0.3">
      <c r="X239" s="261"/>
      <c r="AL239" s="261"/>
      <c r="AQ239" s="263"/>
      <c r="AR239" s="263"/>
    </row>
    <row r="240" spans="12:44" x14ac:dyDescent="0.3">
      <c r="X240" s="261"/>
      <c r="AJ240" s="263"/>
      <c r="AL240" s="261"/>
      <c r="AQ240" s="263"/>
      <c r="AR240" s="263"/>
    </row>
    <row r="241" spans="12:44" x14ac:dyDescent="0.3">
      <c r="X241" s="261"/>
      <c r="AJ241" s="263"/>
      <c r="AL241" s="261"/>
      <c r="AQ241" s="263"/>
      <c r="AR241" s="263"/>
    </row>
    <row r="242" spans="12:44" x14ac:dyDescent="0.3">
      <c r="X242" s="261"/>
      <c r="AJ242" s="263"/>
      <c r="AL242" s="261"/>
      <c r="AQ242" s="263"/>
      <c r="AR242" s="263"/>
    </row>
    <row r="243" spans="12:44" x14ac:dyDescent="0.3">
      <c r="X243" s="261"/>
      <c r="AJ243" s="263"/>
      <c r="AL243" s="261"/>
      <c r="AQ243" s="263"/>
      <c r="AR243" s="263"/>
    </row>
    <row r="244" spans="12:44" x14ac:dyDescent="0.3">
      <c r="X244" s="261"/>
      <c r="AL244" s="261"/>
      <c r="AQ244" s="263"/>
      <c r="AR244" s="263"/>
    </row>
    <row r="245" spans="12:44" x14ac:dyDescent="0.3">
      <c r="X245" s="261"/>
      <c r="AJ245" s="263"/>
      <c r="AL245" s="261"/>
      <c r="AQ245" s="263"/>
      <c r="AR245" s="263"/>
    </row>
    <row r="246" spans="12:44" x14ac:dyDescent="0.3">
      <c r="X246" s="261"/>
      <c r="AJ246" s="263"/>
      <c r="AL246" s="261"/>
      <c r="AQ246" s="263"/>
      <c r="AR246" s="263"/>
    </row>
    <row r="247" spans="12:44" x14ac:dyDescent="0.3">
      <c r="N247" s="267"/>
      <c r="X247" s="261"/>
      <c r="AJ247" s="263"/>
      <c r="AL247" s="261"/>
      <c r="AQ247" s="263"/>
      <c r="AR247" s="263"/>
    </row>
    <row r="248" spans="12:44" x14ac:dyDescent="0.3">
      <c r="X248" s="261"/>
      <c r="Y248" s="261"/>
      <c r="Z248" s="261"/>
      <c r="AA248" s="261"/>
      <c r="AB248" s="261"/>
      <c r="AC248" s="261"/>
      <c r="AD248" s="261"/>
      <c r="AE248" s="261"/>
      <c r="AF248" s="261"/>
      <c r="AG248" s="261"/>
      <c r="AH248" s="261"/>
      <c r="AJ248" s="263"/>
      <c r="AK248" s="259"/>
      <c r="AL248" s="261"/>
      <c r="AM248" s="261"/>
      <c r="AN248" s="263"/>
      <c r="AO248" s="263"/>
      <c r="AQ248" s="263"/>
      <c r="AR248" s="263"/>
    </row>
    <row r="249" spans="12:44" x14ac:dyDescent="0.3">
      <c r="X249" s="261"/>
      <c r="AL249" s="261"/>
      <c r="AQ249" s="263"/>
      <c r="AR249" s="263"/>
    </row>
    <row r="250" spans="12:44" x14ac:dyDescent="0.3">
      <c r="X250" s="261"/>
      <c r="AL250" s="261"/>
      <c r="AQ250" s="263"/>
      <c r="AR250" s="263"/>
    </row>
    <row r="251" spans="12:44" x14ac:dyDescent="0.3">
      <c r="X251" s="261"/>
      <c r="AL251" s="261"/>
      <c r="AQ251" s="263"/>
      <c r="AR251" s="263"/>
    </row>
    <row r="252" spans="12:44" x14ac:dyDescent="0.3">
      <c r="X252" s="261"/>
      <c r="AL252" s="261"/>
      <c r="AQ252" s="263"/>
      <c r="AR252" s="263"/>
    </row>
    <row r="253" spans="12:44" x14ac:dyDescent="0.3">
      <c r="X253" s="261"/>
      <c r="AL253" s="261"/>
      <c r="AQ253" s="263"/>
      <c r="AR253" s="263"/>
    </row>
    <row r="254" spans="12:44" x14ac:dyDescent="0.3">
      <c r="L254" s="261"/>
      <c r="M254" s="261"/>
      <c r="N254" s="263"/>
      <c r="O254" s="261"/>
      <c r="P254" s="263"/>
      <c r="Q254" s="261"/>
      <c r="R254" s="261"/>
      <c r="S254" s="263"/>
      <c r="T254" s="263"/>
      <c r="U254" s="264"/>
      <c r="X254" s="261"/>
      <c r="Y254" s="261"/>
      <c r="Z254" s="261"/>
      <c r="AA254" s="261"/>
      <c r="AB254" s="263"/>
      <c r="AC254" s="263"/>
      <c r="AD254" s="261"/>
      <c r="AE254" s="261"/>
      <c r="AF254" s="261"/>
      <c r="AG254" s="265"/>
      <c r="AH254" s="265"/>
      <c r="AI254" s="265"/>
      <c r="AJ254" s="265"/>
      <c r="AK254" s="258"/>
      <c r="AL254" s="266"/>
      <c r="AM254" s="266"/>
      <c r="AN254" s="266"/>
      <c r="AO254" s="266"/>
    </row>
    <row r="255" spans="12:44" x14ac:dyDescent="0.3">
      <c r="X255" s="261"/>
      <c r="Y255" s="261"/>
      <c r="Z255" s="261"/>
      <c r="AA255" s="261"/>
      <c r="AB255" s="261"/>
      <c r="AC255" s="261"/>
      <c r="AD255" s="261"/>
      <c r="AE255" s="261"/>
      <c r="AF255" s="261"/>
      <c r="AG255" s="261"/>
      <c r="AH255" s="261"/>
      <c r="AI255" s="261"/>
      <c r="AJ255" s="261"/>
      <c r="AK255" s="259"/>
      <c r="AL255" s="261"/>
      <c r="AM255" s="261"/>
      <c r="AN255" s="263"/>
      <c r="AO255" s="263"/>
      <c r="AQ255" s="263"/>
      <c r="AR255" s="263"/>
    </row>
    <row r="256" spans="12:44" x14ac:dyDescent="0.3">
      <c r="X256" s="261"/>
      <c r="AL256" s="261"/>
      <c r="AM256" s="261"/>
      <c r="AN256" s="263"/>
      <c r="AO256" s="263"/>
      <c r="AQ256" s="263"/>
      <c r="AR256" s="263"/>
    </row>
    <row r="257" spans="14:44" x14ac:dyDescent="0.3">
      <c r="X257" s="261"/>
      <c r="AJ257" s="263"/>
      <c r="AL257" s="261"/>
      <c r="AQ257" s="263"/>
      <c r="AR257" s="263"/>
    </row>
    <row r="258" spans="14:44" x14ac:dyDescent="0.3">
      <c r="X258" s="261"/>
      <c r="AJ258" s="263"/>
      <c r="AL258" s="261"/>
      <c r="AM258" s="261"/>
      <c r="AQ258" s="263"/>
      <c r="AR258" s="263"/>
    </row>
    <row r="259" spans="14:44" x14ac:dyDescent="0.3">
      <c r="X259" s="261"/>
      <c r="AJ259" s="263"/>
      <c r="AL259" s="261"/>
      <c r="AQ259" s="263"/>
      <c r="AR259" s="263"/>
    </row>
    <row r="260" spans="14:44" x14ac:dyDescent="0.3">
      <c r="X260" s="261"/>
      <c r="AL260" s="261"/>
      <c r="AQ260" s="263"/>
      <c r="AR260" s="263"/>
    </row>
    <row r="261" spans="14:44" x14ac:dyDescent="0.3">
      <c r="X261" s="261"/>
      <c r="AJ261" s="263"/>
      <c r="AL261" s="261"/>
      <c r="AQ261" s="263"/>
      <c r="AR261" s="263"/>
    </row>
    <row r="262" spans="14:44" x14ac:dyDescent="0.3">
      <c r="X262" s="261"/>
      <c r="AJ262" s="263"/>
      <c r="AL262" s="261"/>
      <c r="AQ262" s="263"/>
      <c r="AR262" s="263"/>
    </row>
    <row r="263" spans="14:44" x14ac:dyDescent="0.3">
      <c r="X263" s="261"/>
      <c r="AJ263" s="263"/>
      <c r="AL263" s="261"/>
      <c r="AQ263" s="263"/>
      <c r="AR263" s="263"/>
    </row>
    <row r="264" spans="14:44" x14ac:dyDescent="0.3">
      <c r="X264" s="261"/>
      <c r="AJ264" s="263"/>
      <c r="AL264" s="261"/>
      <c r="AQ264" s="263"/>
      <c r="AR264" s="263"/>
    </row>
    <row r="265" spans="14:44" x14ac:dyDescent="0.3">
      <c r="X265" s="261"/>
      <c r="AL265" s="261"/>
      <c r="AQ265" s="263"/>
      <c r="AR265" s="263"/>
    </row>
    <row r="266" spans="14:44" x14ac:dyDescent="0.3">
      <c r="X266" s="261"/>
      <c r="AJ266" s="263"/>
      <c r="AL266" s="261"/>
      <c r="AQ266" s="263"/>
      <c r="AR266" s="263"/>
    </row>
    <row r="267" spans="14:44" x14ac:dyDescent="0.3">
      <c r="X267" s="261"/>
      <c r="AJ267" s="263"/>
      <c r="AL267" s="261"/>
      <c r="AQ267" s="263"/>
      <c r="AR267" s="263"/>
    </row>
    <row r="268" spans="14:44" x14ac:dyDescent="0.3">
      <c r="N268" s="267"/>
      <c r="X268" s="261"/>
      <c r="AJ268" s="263"/>
      <c r="AL268" s="261"/>
      <c r="AQ268" s="263"/>
      <c r="AR268" s="263"/>
    </row>
    <row r="269" spans="14:44" x14ac:dyDescent="0.3">
      <c r="X269" s="261"/>
      <c r="Y269" s="261"/>
      <c r="Z269" s="261"/>
      <c r="AA269" s="261"/>
      <c r="AB269" s="261"/>
      <c r="AC269" s="261"/>
      <c r="AD269" s="261"/>
      <c r="AE269" s="261"/>
      <c r="AF269" s="261"/>
      <c r="AG269" s="261"/>
      <c r="AH269" s="261"/>
      <c r="AJ269" s="263"/>
      <c r="AK269" s="259"/>
      <c r="AL269" s="261"/>
      <c r="AM269" s="261"/>
      <c r="AN269" s="263"/>
      <c r="AO269" s="263"/>
      <c r="AQ269" s="263"/>
      <c r="AR269" s="263"/>
    </row>
    <row r="270" spans="14:44" x14ac:dyDescent="0.3">
      <c r="X270" s="261"/>
      <c r="AL270" s="261"/>
      <c r="AQ270" s="263"/>
      <c r="AR270" s="263"/>
    </row>
    <row r="271" spans="14:44" x14ac:dyDescent="0.3">
      <c r="X271" s="261"/>
      <c r="AL271" s="261"/>
      <c r="AQ271" s="263"/>
      <c r="AR271" s="263"/>
    </row>
    <row r="272" spans="14:44" x14ac:dyDescent="0.3">
      <c r="X272" s="261"/>
      <c r="AL272" s="261"/>
      <c r="AQ272" s="263"/>
      <c r="AR272" s="263"/>
    </row>
    <row r="273" spans="12:44" x14ac:dyDescent="0.3">
      <c r="X273" s="261"/>
      <c r="AL273" s="261"/>
      <c r="AQ273" s="263"/>
      <c r="AR273" s="263"/>
    </row>
    <row r="274" spans="12:44" x14ac:dyDescent="0.3">
      <c r="X274" s="261"/>
      <c r="AL274" s="261"/>
      <c r="AQ274" s="263"/>
      <c r="AR274" s="263"/>
    </row>
    <row r="275" spans="12:44" x14ac:dyDescent="0.3">
      <c r="L275" s="261"/>
      <c r="M275" s="261"/>
      <c r="N275" s="263"/>
      <c r="O275" s="261"/>
      <c r="P275" s="263"/>
      <c r="Q275" s="261"/>
      <c r="R275" s="261"/>
      <c r="S275" s="263"/>
      <c r="T275" s="263"/>
      <c r="U275" s="264"/>
      <c r="X275" s="261"/>
      <c r="Y275" s="261"/>
      <c r="Z275" s="261"/>
      <c r="AA275" s="261"/>
      <c r="AB275" s="263"/>
      <c r="AC275" s="263"/>
      <c r="AD275" s="261"/>
      <c r="AE275" s="261"/>
      <c r="AF275" s="261"/>
      <c r="AG275" s="265"/>
      <c r="AH275" s="265"/>
      <c r="AI275" s="265"/>
      <c r="AJ275" s="265"/>
      <c r="AK275" s="258"/>
      <c r="AL275" s="266"/>
      <c r="AM275" s="266"/>
      <c r="AN275" s="266"/>
      <c r="AO275" s="266"/>
    </row>
    <row r="276" spans="12:44" x14ac:dyDescent="0.3">
      <c r="X276" s="261"/>
      <c r="Y276" s="261"/>
      <c r="Z276" s="261"/>
      <c r="AA276" s="261"/>
      <c r="AB276" s="261"/>
      <c r="AC276" s="261"/>
      <c r="AD276" s="261"/>
      <c r="AE276" s="261"/>
      <c r="AF276" s="261"/>
      <c r="AG276" s="261"/>
      <c r="AH276" s="261"/>
      <c r="AI276" s="261"/>
      <c r="AJ276" s="261"/>
      <c r="AK276" s="259"/>
      <c r="AL276" s="261"/>
      <c r="AM276" s="261"/>
      <c r="AN276" s="263"/>
      <c r="AO276" s="263"/>
      <c r="AQ276" s="263"/>
      <c r="AR276" s="263"/>
    </row>
    <row r="277" spans="12:44" x14ac:dyDescent="0.3">
      <c r="X277" s="261"/>
      <c r="AL277" s="261"/>
      <c r="AM277" s="261"/>
      <c r="AN277" s="263"/>
      <c r="AO277" s="263"/>
      <c r="AQ277" s="263"/>
      <c r="AR277" s="263"/>
    </row>
    <row r="278" spans="12:44" x14ac:dyDescent="0.3">
      <c r="X278" s="261"/>
      <c r="AJ278" s="263"/>
      <c r="AL278" s="261"/>
      <c r="AQ278" s="263"/>
      <c r="AR278" s="263"/>
    </row>
    <row r="279" spans="12:44" x14ac:dyDescent="0.3">
      <c r="X279" s="261"/>
      <c r="AJ279" s="263"/>
      <c r="AL279" s="261"/>
      <c r="AM279" s="261"/>
      <c r="AQ279" s="263"/>
      <c r="AR279" s="263"/>
    </row>
    <row r="280" spans="12:44" x14ac:dyDescent="0.3">
      <c r="X280" s="261"/>
      <c r="AJ280" s="263"/>
      <c r="AL280" s="261"/>
      <c r="AQ280" s="263"/>
      <c r="AR280" s="263"/>
    </row>
    <row r="281" spans="12:44" x14ac:dyDescent="0.3">
      <c r="X281" s="261"/>
      <c r="AL281" s="261"/>
      <c r="AQ281" s="263"/>
      <c r="AR281" s="263"/>
    </row>
    <row r="282" spans="12:44" x14ac:dyDescent="0.3">
      <c r="X282" s="261"/>
      <c r="AJ282" s="263"/>
      <c r="AL282" s="261"/>
      <c r="AQ282" s="263"/>
      <c r="AR282" s="263"/>
    </row>
    <row r="283" spans="12:44" x14ac:dyDescent="0.3">
      <c r="X283" s="261"/>
      <c r="AJ283" s="263"/>
      <c r="AL283" s="261"/>
      <c r="AQ283" s="263"/>
      <c r="AR283" s="263"/>
    </row>
    <row r="284" spans="12:44" x14ac:dyDescent="0.3">
      <c r="X284" s="261"/>
      <c r="AJ284" s="263"/>
      <c r="AL284" s="261"/>
      <c r="AQ284" s="263"/>
      <c r="AR284" s="263"/>
    </row>
    <row r="285" spans="12:44" x14ac:dyDescent="0.3">
      <c r="X285" s="261"/>
      <c r="AJ285" s="263"/>
      <c r="AL285" s="261"/>
      <c r="AQ285" s="263"/>
      <c r="AR285" s="263"/>
    </row>
    <row r="286" spans="12:44" x14ac:dyDescent="0.3">
      <c r="X286" s="261"/>
      <c r="AL286" s="261"/>
      <c r="AQ286" s="263"/>
      <c r="AR286" s="263"/>
    </row>
    <row r="287" spans="12:44" x14ac:dyDescent="0.3">
      <c r="X287" s="261"/>
      <c r="AJ287" s="263"/>
      <c r="AL287" s="261"/>
      <c r="AQ287" s="263"/>
      <c r="AR287" s="263"/>
    </row>
    <row r="288" spans="12:44" x14ac:dyDescent="0.3">
      <c r="X288" s="261"/>
      <c r="AJ288" s="263"/>
      <c r="AL288" s="261"/>
      <c r="AQ288" s="263"/>
      <c r="AR288" s="263"/>
    </row>
    <row r="289" spans="12:44" x14ac:dyDescent="0.3">
      <c r="N289" s="267"/>
      <c r="X289" s="261"/>
      <c r="AJ289" s="263"/>
      <c r="AL289" s="261"/>
      <c r="AQ289" s="263"/>
      <c r="AR289" s="263"/>
    </row>
    <row r="290" spans="12:44" x14ac:dyDescent="0.3">
      <c r="X290" s="261"/>
      <c r="Y290" s="261"/>
      <c r="Z290" s="261"/>
      <c r="AA290" s="261"/>
      <c r="AB290" s="261"/>
      <c r="AC290" s="261"/>
      <c r="AD290" s="261"/>
      <c r="AE290" s="261"/>
      <c r="AF290" s="261"/>
      <c r="AG290" s="261"/>
      <c r="AH290" s="261"/>
      <c r="AJ290" s="263"/>
      <c r="AK290" s="259"/>
      <c r="AL290" s="261"/>
      <c r="AM290" s="261"/>
      <c r="AN290" s="263"/>
      <c r="AO290" s="263"/>
      <c r="AQ290" s="263"/>
      <c r="AR290" s="263"/>
    </row>
    <row r="291" spans="12:44" x14ac:dyDescent="0.3">
      <c r="X291" s="261"/>
      <c r="AL291" s="261"/>
      <c r="AQ291" s="263"/>
      <c r="AR291" s="263"/>
    </row>
    <row r="292" spans="12:44" x14ac:dyDescent="0.3">
      <c r="X292" s="261"/>
      <c r="AL292" s="261"/>
      <c r="AQ292" s="263"/>
      <c r="AR292" s="263"/>
    </row>
    <row r="293" spans="12:44" x14ac:dyDescent="0.3">
      <c r="X293" s="261"/>
      <c r="AL293" s="261"/>
      <c r="AQ293" s="263"/>
      <c r="AR293" s="263"/>
    </row>
    <row r="294" spans="12:44" x14ac:dyDescent="0.3">
      <c r="X294" s="261"/>
      <c r="AL294" s="261"/>
      <c r="AQ294" s="263"/>
      <c r="AR294" s="263"/>
    </row>
    <row r="295" spans="12:44" x14ac:dyDescent="0.3">
      <c r="X295" s="261"/>
      <c r="AL295" s="261"/>
      <c r="AQ295" s="263"/>
      <c r="AR295" s="263"/>
    </row>
    <row r="296" spans="12:44" x14ac:dyDescent="0.3">
      <c r="L296" s="261"/>
      <c r="M296" s="261"/>
      <c r="N296" s="263"/>
      <c r="O296" s="261"/>
      <c r="P296" s="263"/>
      <c r="Q296" s="261"/>
      <c r="R296" s="261"/>
      <c r="S296" s="263"/>
      <c r="T296" s="263"/>
      <c r="U296" s="264"/>
      <c r="X296" s="261"/>
      <c r="Y296" s="261"/>
      <c r="Z296" s="261"/>
      <c r="AA296" s="261"/>
      <c r="AB296" s="263"/>
      <c r="AC296" s="263"/>
      <c r="AD296" s="261"/>
      <c r="AE296" s="261"/>
      <c r="AF296" s="261"/>
      <c r="AG296" s="265"/>
      <c r="AH296" s="265"/>
      <c r="AI296" s="265"/>
      <c r="AJ296" s="265"/>
      <c r="AK296" s="258"/>
      <c r="AL296" s="266"/>
      <c r="AM296" s="266"/>
      <c r="AN296" s="266"/>
      <c r="AO296" s="266"/>
    </row>
    <row r="297" spans="12:44" x14ac:dyDescent="0.3">
      <c r="X297" s="261"/>
      <c r="Y297" s="261"/>
      <c r="Z297" s="261"/>
      <c r="AA297" s="261"/>
      <c r="AB297" s="261"/>
      <c r="AC297" s="261"/>
      <c r="AD297" s="261"/>
      <c r="AE297" s="261"/>
      <c r="AF297" s="261"/>
      <c r="AG297" s="261"/>
      <c r="AH297" s="261"/>
      <c r="AI297" s="261"/>
      <c r="AJ297" s="261"/>
      <c r="AK297" s="259"/>
      <c r="AL297" s="261"/>
      <c r="AM297" s="261"/>
      <c r="AN297" s="263"/>
      <c r="AO297" s="263"/>
      <c r="AQ297" s="263"/>
      <c r="AR297" s="263"/>
    </row>
    <row r="298" spans="12:44" x14ac:dyDescent="0.3">
      <c r="X298" s="261"/>
      <c r="AL298" s="261"/>
      <c r="AM298" s="261"/>
      <c r="AN298" s="263"/>
      <c r="AO298" s="263"/>
      <c r="AQ298" s="263"/>
      <c r="AR298" s="263"/>
    </row>
    <row r="299" spans="12:44" x14ac:dyDescent="0.3">
      <c r="X299" s="261"/>
      <c r="AJ299" s="263"/>
      <c r="AL299" s="261"/>
      <c r="AQ299" s="263"/>
      <c r="AR299" s="263"/>
    </row>
    <row r="300" spans="12:44" x14ac:dyDescent="0.3">
      <c r="X300" s="261"/>
      <c r="AJ300" s="263"/>
      <c r="AL300" s="261"/>
      <c r="AM300" s="261"/>
      <c r="AQ300" s="263"/>
      <c r="AR300" s="263"/>
    </row>
    <row r="301" spans="12:44" x14ac:dyDescent="0.3">
      <c r="X301" s="261"/>
      <c r="AJ301" s="263"/>
      <c r="AL301" s="261"/>
      <c r="AQ301" s="263"/>
      <c r="AR301" s="263"/>
    </row>
    <row r="302" spans="12:44" x14ac:dyDescent="0.3">
      <c r="X302" s="261"/>
      <c r="AL302" s="261"/>
      <c r="AQ302" s="263"/>
      <c r="AR302" s="263"/>
    </row>
    <row r="303" spans="12:44" x14ac:dyDescent="0.3">
      <c r="X303" s="261"/>
      <c r="AJ303" s="263"/>
      <c r="AL303" s="261"/>
      <c r="AQ303" s="263"/>
      <c r="AR303" s="263"/>
    </row>
    <row r="304" spans="12:44" x14ac:dyDescent="0.3">
      <c r="X304" s="261"/>
      <c r="AJ304" s="263"/>
      <c r="AL304" s="261"/>
      <c r="AQ304" s="263"/>
      <c r="AR304" s="263"/>
    </row>
    <row r="305" spans="12:44" x14ac:dyDescent="0.3">
      <c r="X305" s="261"/>
      <c r="AJ305" s="263"/>
      <c r="AL305" s="261"/>
      <c r="AQ305" s="263"/>
      <c r="AR305" s="263"/>
    </row>
    <row r="306" spans="12:44" x14ac:dyDescent="0.3">
      <c r="X306" s="261"/>
      <c r="AJ306" s="263"/>
      <c r="AL306" s="261"/>
      <c r="AQ306" s="263"/>
      <c r="AR306" s="263"/>
    </row>
    <row r="307" spans="12:44" x14ac:dyDescent="0.3">
      <c r="X307" s="261"/>
      <c r="AL307" s="261"/>
      <c r="AQ307" s="263"/>
      <c r="AR307" s="263"/>
    </row>
    <row r="308" spans="12:44" x14ac:dyDescent="0.3">
      <c r="X308" s="261"/>
      <c r="AJ308" s="263"/>
      <c r="AL308" s="261"/>
      <c r="AQ308" s="263"/>
      <c r="AR308" s="263"/>
    </row>
    <row r="309" spans="12:44" x14ac:dyDescent="0.3">
      <c r="X309" s="261"/>
      <c r="AJ309" s="263"/>
      <c r="AL309" s="261"/>
      <c r="AQ309" s="263"/>
      <c r="AR309" s="263"/>
    </row>
    <row r="310" spans="12:44" x14ac:dyDescent="0.3">
      <c r="N310" s="267"/>
      <c r="X310" s="261"/>
      <c r="AJ310" s="263"/>
      <c r="AL310" s="261"/>
      <c r="AQ310" s="263"/>
      <c r="AR310" s="263"/>
    </row>
    <row r="311" spans="12:44" x14ac:dyDescent="0.3">
      <c r="X311" s="261"/>
      <c r="Y311" s="261"/>
      <c r="Z311" s="261"/>
      <c r="AA311" s="261"/>
      <c r="AB311" s="261"/>
      <c r="AC311" s="261"/>
      <c r="AD311" s="261"/>
      <c r="AE311" s="261"/>
      <c r="AF311" s="261"/>
      <c r="AG311" s="261"/>
      <c r="AH311" s="261"/>
      <c r="AJ311" s="263"/>
      <c r="AK311" s="259"/>
      <c r="AL311" s="261"/>
      <c r="AM311" s="261"/>
      <c r="AN311" s="263"/>
      <c r="AO311" s="263"/>
      <c r="AQ311" s="263"/>
      <c r="AR311" s="263"/>
    </row>
    <row r="312" spans="12:44" x14ac:dyDescent="0.3">
      <c r="X312" s="261"/>
      <c r="AL312" s="261"/>
      <c r="AQ312" s="263"/>
      <c r="AR312" s="263"/>
    </row>
    <row r="313" spans="12:44" x14ac:dyDescent="0.3">
      <c r="X313" s="261"/>
      <c r="AL313" s="261"/>
      <c r="AQ313" s="263"/>
      <c r="AR313" s="263"/>
    </row>
    <row r="314" spans="12:44" x14ac:dyDescent="0.3">
      <c r="X314" s="261"/>
      <c r="AL314" s="261"/>
      <c r="AQ314" s="263"/>
      <c r="AR314" s="263"/>
    </row>
    <row r="315" spans="12:44" x14ac:dyDescent="0.3">
      <c r="X315" s="261"/>
      <c r="AL315" s="261"/>
      <c r="AQ315" s="263"/>
      <c r="AR315" s="263"/>
    </row>
    <row r="316" spans="12:44" x14ac:dyDescent="0.3">
      <c r="X316" s="261"/>
      <c r="AL316" s="261"/>
      <c r="AQ316" s="263"/>
      <c r="AR316" s="263"/>
    </row>
    <row r="317" spans="12:44" x14ac:dyDescent="0.3">
      <c r="L317" s="261"/>
      <c r="M317" s="261"/>
      <c r="N317" s="263"/>
      <c r="O317" s="261"/>
      <c r="P317" s="263"/>
      <c r="Q317" s="261"/>
      <c r="R317" s="261"/>
      <c r="S317" s="263"/>
      <c r="T317" s="263"/>
      <c r="U317" s="264"/>
      <c r="X317" s="261"/>
      <c r="Y317" s="261"/>
      <c r="Z317" s="261"/>
      <c r="AA317" s="261"/>
      <c r="AB317" s="263"/>
      <c r="AC317" s="263"/>
      <c r="AD317" s="261"/>
      <c r="AE317" s="261"/>
      <c r="AF317" s="261"/>
      <c r="AG317" s="265"/>
      <c r="AH317" s="265"/>
      <c r="AI317" s="265"/>
      <c r="AJ317" s="265"/>
      <c r="AK317" s="258"/>
      <c r="AL317" s="266"/>
      <c r="AM317" s="266"/>
      <c r="AN317" s="266"/>
      <c r="AO317" s="266"/>
    </row>
    <row r="318" spans="12:44" x14ac:dyDescent="0.3">
      <c r="X318" s="261"/>
      <c r="Y318" s="261"/>
      <c r="Z318" s="261"/>
      <c r="AA318" s="261"/>
      <c r="AB318" s="261"/>
      <c r="AC318" s="261"/>
      <c r="AD318" s="261"/>
      <c r="AE318" s="261"/>
      <c r="AF318" s="261"/>
      <c r="AG318" s="261"/>
      <c r="AH318" s="261"/>
      <c r="AI318" s="261"/>
      <c r="AJ318" s="261"/>
      <c r="AK318" s="259"/>
      <c r="AL318" s="261"/>
      <c r="AM318" s="261"/>
      <c r="AN318" s="263"/>
      <c r="AO318" s="263"/>
      <c r="AQ318" s="263"/>
      <c r="AR318" s="263"/>
    </row>
    <row r="319" spans="12:44" x14ac:dyDescent="0.3">
      <c r="X319" s="261"/>
      <c r="AL319" s="261"/>
      <c r="AM319" s="261"/>
      <c r="AN319" s="263"/>
      <c r="AO319" s="263"/>
      <c r="AQ319" s="263"/>
      <c r="AR319" s="263"/>
    </row>
    <row r="320" spans="12:44" x14ac:dyDescent="0.3">
      <c r="X320" s="261"/>
      <c r="AJ320" s="263"/>
      <c r="AL320" s="261"/>
      <c r="AQ320" s="263"/>
      <c r="AR320" s="263"/>
    </row>
    <row r="321" spans="14:44" x14ac:dyDescent="0.3">
      <c r="X321" s="261"/>
      <c r="AJ321" s="263"/>
      <c r="AL321" s="261"/>
      <c r="AM321" s="261"/>
      <c r="AQ321" s="263"/>
      <c r="AR321" s="263"/>
    </row>
    <row r="322" spans="14:44" x14ac:dyDescent="0.3">
      <c r="X322" s="261"/>
      <c r="AJ322" s="263"/>
      <c r="AL322" s="261"/>
      <c r="AQ322" s="263"/>
      <c r="AR322" s="263"/>
    </row>
    <row r="323" spans="14:44" x14ac:dyDescent="0.3">
      <c r="X323" s="261"/>
      <c r="AL323" s="261"/>
      <c r="AQ323" s="263"/>
      <c r="AR323" s="263"/>
    </row>
    <row r="324" spans="14:44" x14ac:dyDescent="0.3">
      <c r="X324" s="261"/>
      <c r="AJ324" s="263"/>
      <c r="AL324" s="261"/>
      <c r="AQ324" s="263"/>
      <c r="AR324" s="263"/>
    </row>
    <row r="325" spans="14:44" x14ac:dyDescent="0.3">
      <c r="X325" s="261"/>
      <c r="AJ325" s="263"/>
      <c r="AL325" s="261"/>
      <c r="AQ325" s="263"/>
      <c r="AR325" s="263"/>
    </row>
    <row r="326" spans="14:44" x14ac:dyDescent="0.3">
      <c r="X326" s="261"/>
      <c r="AJ326" s="263"/>
      <c r="AL326" s="261"/>
      <c r="AQ326" s="263"/>
      <c r="AR326" s="263"/>
    </row>
    <row r="327" spans="14:44" x14ac:dyDescent="0.3">
      <c r="X327" s="261"/>
      <c r="AJ327" s="263"/>
      <c r="AL327" s="261"/>
      <c r="AQ327" s="263"/>
      <c r="AR327" s="263"/>
    </row>
    <row r="328" spans="14:44" x14ac:dyDescent="0.3">
      <c r="X328" s="261"/>
      <c r="AL328" s="261"/>
      <c r="AQ328" s="263"/>
      <c r="AR328" s="263"/>
    </row>
    <row r="329" spans="14:44" x14ac:dyDescent="0.3">
      <c r="X329" s="261"/>
      <c r="AJ329" s="263"/>
      <c r="AL329" s="261"/>
      <c r="AQ329" s="263"/>
      <c r="AR329" s="263"/>
    </row>
    <row r="330" spans="14:44" x14ac:dyDescent="0.3">
      <c r="X330" s="261"/>
      <c r="AJ330" s="263"/>
      <c r="AL330" s="261"/>
      <c r="AQ330" s="263"/>
      <c r="AR330" s="263"/>
    </row>
    <row r="331" spans="14:44" x14ac:dyDescent="0.3">
      <c r="N331" s="267"/>
      <c r="X331" s="261"/>
      <c r="AJ331" s="263"/>
      <c r="AL331" s="261"/>
      <c r="AQ331" s="263"/>
      <c r="AR331" s="263"/>
    </row>
    <row r="332" spans="14:44" x14ac:dyDescent="0.3">
      <c r="X332" s="261"/>
      <c r="Y332" s="261"/>
      <c r="Z332" s="261"/>
      <c r="AA332" s="261"/>
      <c r="AB332" s="261"/>
      <c r="AC332" s="261"/>
      <c r="AD332" s="261"/>
      <c r="AE332" s="261"/>
      <c r="AF332" s="261"/>
      <c r="AG332" s="261"/>
      <c r="AH332" s="261"/>
      <c r="AJ332" s="263"/>
      <c r="AK332" s="259"/>
      <c r="AL332" s="261"/>
      <c r="AM332" s="261"/>
      <c r="AN332" s="263"/>
      <c r="AO332" s="263"/>
      <c r="AQ332" s="263"/>
      <c r="AR332" s="263"/>
    </row>
    <row r="333" spans="14:44" x14ac:dyDescent="0.3">
      <c r="X333" s="261"/>
      <c r="AL333" s="261"/>
      <c r="AQ333" s="263"/>
      <c r="AR333" s="263"/>
    </row>
    <row r="334" spans="14:44" x14ac:dyDescent="0.3">
      <c r="X334" s="261"/>
      <c r="AL334" s="261"/>
      <c r="AQ334" s="263"/>
      <c r="AR334" s="263"/>
    </row>
    <row r="335" spans="14:44" x14ac:dyDescent="0.3">
      <c r="X335" s="261"/>
      <c r="AL335" s="261"/>
      <c r="AQ335" s="263"/>
      <c r="AR335" s="263"/>
    </row>
    <row r="336" spans="14:44" x14ac:dyDescent="0.3">
      <c r="X336" s="261"/>
      <c r="AL336" s="261"/>
      <c r="AQ336" s="263"/>
      <c r="AR336" s="263"/>
    </row>
    <row r="337" spans="12:44" x14ac:dyDescent="0.3">
      <c r="X337" s="261"/>
      <c r="AL337" s="261"/>
      <c r="AQ337" s="263"/>
      <c r="AR337" s="263"/>
    </row>
    <row r="338" spans="12:44" x14ac:dyDescent="0.3">
      <c r="L338" s="261"/>
      <c r="M338" s="261"/>
      <c r="N338" s="263"/>
      <c r="O338" s="261"/>
      <c r="P338" s="263"/>
      <c r="Q338" s="261"/>
      <c r="R338" s="261"/>
      <c r="S338" s="263"/>
      <c r="T338" s="263"/>
      <c r="U338" s="264"/>
      <c r="X338" s="261"/>
      <c r="Y338" s="261"/>
      <c r="Z338" s="261"/>
      <c r="AA338" s="261"/>
      <c r="AB338" s="263"/>
      <c r="AC338" s="263"/>
      <c r="AD338" s="261"/>
      <c r="AE338" s="261"/>
      <c r="AF338" s="261"/>
      <c r="AG338" s="265"/>
      <c r="AH338" s="265"/>
      <c r="AI338" s="265"/>
      <c r="AJ338" s="265"/>
      <c r="AK338" s="258"/>
      <c r="AL338" s="266"/>
      <c r="AM338" s="266"/>
      <c r="AN338" s="266"/>
      <c r="AO338" s="266"/>
    </row>
    <row r="339" spans="12:44" x14ac:dyDescent="0.3">
      <c r="X339" s="261"/>
      <c r="Y339" s="261"/>
      <c r="Z339" s="261"/>
      <c r="AA339" s="261"/>
      <c r="AB339" s="261"/>
      <c r="AC339" s="261"/>
      <c r="AD339" s="261"/>
      <c r="AE339" s="261"/>
      <c r="AF339" s="261"/>
      <c r="AG339" s="261"/>
      <c r="AH339" s="261"/>
      <c r="AI339" s="261"/>
      <c r="AJ339" s="261"/>
      <c r="AK339" s="259"/>
      <c r="AL339" s="261"/>
      <c r="AM339" s="261"/>
      <c r="AN339" s="263"/>
      <c r="AO339" s="263"/>
      <c r="AQ339" s="263"/>
      <c r="AR339" s="263"/>
    </row>
    <row r="340" spans="12:44" x14ac:dyDescent="0.3">
      <c r="X340" s="261"/>
      <c r="AL340" s="261"/>
      <c r="AM340" s="261"/>
      <c r="AN340" s="263"/>
      <c r="AO340" s="263"/>
      <c r="AQ340" s="263"/>
      <c r="AR340" s="263"/>
    </row>
    <row r="341" spans="12:44" x14ac:dyDescent="0.3">
      <c r="X341" s="261"/>
      <c r="AJ341" s="263"/>
      <c r="AL341" s="261"/>
      <c r="AQ341" s="263"/>
      <c r="AR341" s="263"/>
    </row>
    <row r="342" spans="12:44" x14ac:dyDescent="0.3">
      <c r="X342" s="261"/>
      <c r="AJ342" s="263"/>
      <c r="AL342" s="261"/>
      <c r="AM342" s="261"/>
      <c r="AQ342" s="263"/>
      <c r="AR342" s="263"/>
    </row>
    <row r="343" spans="12:44" x14ac:dyDescent="0.3">
      <c r="X343" s="261"/>
      <c r="AJ343" s="263"/>
      <c r="AL343" s="261"/>
      <c r="AQ343" s="263"/>
      <c r="AR343" s="263"/>
    </row>
    <row r="344" spans="12:44" x14ac:dyDescent="0.3">
      <c r="X344" s="261"/>
      <c r="AL344" s="261"/>
      <c r="AQ344" s="263"/>
      <c r="AR344" s="263"/>
    </row>
    <row r="345" spans="12:44" x14ac:dyDescent="0.3">
      <c r="X345" s="261"/>
      <c r="AJ345" s="263"/>
      <c r="AL345" s="261"/>
      <c r="AQ345" s="263"/>
      <c r="AR345" s="263"/>
    </row>
    <row r="346" spans="12:44" x14ac:dyDescent="0.3">
      <c r="X346" s="261"/>
      <c r="AJ346" s="263"/>
      <c r="AL346" s="261"/>
      <c r="AQ346" s="263"/>
      <c r="AR346" s="263"/>
    </row>
    <row r="347" spans="12:44" x14ac:dyDescent="0.3">
      <c r="X347" s="261"/>
      <c r="AJ347" s="263"/>
      <c r="AL347" s="261"/>
      <c r="AQ347" s="263"/>
      <c r="AR347" s="263"/>
    </row>
    <row r="348" spans="12:44" x14ac:dyDescent="0.3">
      <c r="X348" s="261"/>
      <c r="AJ348" s="263"/>
      <c r="AL348" s="261"/>
      <c r="AQ348" s="263"/>
      <c r="AR348" s="263"/>
    </row>
    <row r="349" spans="12:44" x14ac:dyDescent="0.3">
      <c r="X349" s="261"/>
      <c r="AL349" s="261"/>
      <c r="AQ349" s="263"/>
      <c r="AR349" s="263"/>
    </row>
    <row r="350" spans="12:44" x14ac:dyDescent="0.3">
      <c r="X350" s="261"/>
      <c r="AJ350" s="263"/>
      <c r="AL350" s="261"/>
      <c r="AQ350" s="263"/>
      <c r="AR350" s="263"/>
    </row>
    <row r="351" spans="12:44" x14ac:dyDescent="0.3">
      <c r="X351" s="261"/>
      <c r="AJ351" s="263"/>
      <c r="AL351" s="261"/>
      <c r="AQ351" s="263"/>
      <c r="AR351" s="263"/>
    </row>
    <row r="352" spans="12:44" x14ac:dyDescent="0.3">
      <c r="N352" s="267"/>
      <c r="X352" s="261"/>
      <c r="AJ352" s="263"/>
      <c r="AL352" s="261"/>
      <c r="AQ352" s="263"/>
      <c r="AR352" s="263"/>
    </row>
    <row r="353" spans="12:44" x14ac:dyDescent="0.3">
      <c r="X353" s="261"/>
      <c r="Y353" s="261"/>
      <c r="Z353" s="261"/>
      <c r="AA353" s="261"/>
      <c r="AB353" s="261"/>
      <c r="AC353" s="261"/>
      <c r="AD353" s="261"/>
      <c r="AE353" s="261"/>
      <c r="AF353" s="261"/>
      <c r="AG353" s="261"/>
      <c r="AH353" s="261"/>
      <c r="AJ353" s="263"/>
      <c r="AK353" s="259"/>
      <c r="AL353" s="261"/>
      <c r="AM353" s="261"/>
      <c r="AN353" s="263"/>
      <c r="AO353" s="263"/>
      <c r="AQ353" s="263"/>
      <c r="AR353" s="263"/>
    </row>
    <row r="354" spans="12:44" x14ac:dyDescent="0.3">
      <c r="X354" s="261"/>
      <c r="AL354" s="261"/>
      <c r="AQ354" s="263"/>
      <c r="AR354" s="263"/>
    </row>
    <row r="355" spans="12:44" x14ac:dyDescent="0.3">
      <c r="X355" s="261"/>
      <c r="AL355" s="261"/>
      <c r="AQ355" s="263"/>
      <c r="AR355" s="263"/>
    </row>
    <row r="356" spans="12:44" x14ac:dyDescent="0.3">
      <c r="X356" s="261"/>
      <c r="AL356" s="261"/>
      <c r="AQ356" s="263"/>
      <c r="AR356" s="263"/>
    </row>
    <row r="357" spans="12:44" x14ac:dyDescent="0.3">
      <c r="X357" s="261"/>
      <c r="AL357" s="261"/>
      <c r="AQ357" s="263"/>
      <c r="AR357" s="263"/>
    </row>
    <row r="358" spans="12:44" x14ac:dyDescent="0.3">
      <c r="X358" s="261"/>
      <c r="AL358" s="261"/>
      <c r="AQ358" s="263"/>
      <c r="AR358" s="263"/>
    </row>
    <row r="359" spans="12:44" x14ac:dyDescent="0.3">
      <c r="L359" s="261"/>
      <c r="M359" s="261"/>
      <c r="N359" s="263"/>
      <c r="O359" s="261"/>
      <c r="P359" s="263"/>
      <c r="Q359" s="261"/>
      <c r="R359" s="261"/>
      <c r="S359" s="263"/>
      <c r="T359" s="263"/>
      <c r="U359" s="264"/>
      <c r="X359" s="261"/>
      <c r="Y359" s="261"/>
      <c r="Z359" s="261"/>
      <c r="AA359" s="261"/>
      <c r="AB359" s="263"/>
      <c r="AC359" s="263"/>
      <c r="AD359" s="261"/>
      <c r="AE359" s="261"/>
      <c r="AF359" s="261"/>
      <c r="AG359" s="265"/>
      <c r="AH359" s="265"/>
      <c r="AI359" s="265"/>
      <c r="AJ359" s="265"/>
      <c r="AK359" s="258"/>
      <c r="AL359" s="266"/>
      <c r="AM359" s="266"/>
      <c r="AN359" s="266"/>
      <c r="AO359" s="266"/>
    </row>
    <row r="360" spans="12:44" x14ac:dyDescent="0.3">
      <c r="X360" s="261"/>
      <c r="Y360" s="261"/>
      <c r="Z360" s="261"/>
      <c r="AA360" s="261"/>
      <c r="AB360" s="261"/>
      <c r="AC360" s="261"/>
      <c r="AD360" s="261"/>
      <c r="AE360" s="261"/>
      <c r="AF360" s="261"/>
      <c r="AG360" s="261"/>
      <c r="AH360" s="261"/>
      <c r="AI360" s="261"/>
      <c r="AJ360" s="261"/>
      <c r="AK360" s="259"/>
      <c r="AL360" s="261"/>
      <c r="AM360" s="261"/>
      <c r="AN360" s="263"/>
      <c r="AO360" s="263"/>
      <c r="AQ360" s="263"/>
      <c r="AR360" s="263"/>
    </row>
    <row r="361" spans="12:44" x14ac:dyDescent="0.3">
      <c r="X361" s="261"/>
      <c r="AL361" s="261"/>
      <c r="AM361" s="261"/>
      <c r="AN361" s="263"/>
      <c r="AO361" s="263"/>
      <c r="AQ361" s="263"/>
      <c r="AR361" s="263"/>
    </row>
    <row r="362" spans="12:44" x14ac:dyDescent="0.3">
      <c r="X362" s="261"/>
      <c r="AJ362" s="263"/>
      <c r="AL362" s="261"/>
      <c r="AQ362" s="263"/>
      <c r="AR362" s="263"/>
    </row>
    <row r="363" spans="12:44" x14ac:dyDescent="0.3">
      <c r="X363" s="261"/>
      <c r="AJ363" s="263"/>
      <c r="AL363" s="261"/>
      <c r="AM363" s="261"/>
      <c r="AQ363" s="263"/>
      <c r="AR363" s="263"/>
    </row>
    <row r="364" spans="12:44" x14ac:dyDescent="0.3">
      <c r="X364" s="261"/>
      <c r="AJ364" s="263"/>
      <c r="AL364" s="261"/>
      <c r="AQ364" s="263"/>
      <c r="AR364" s="263"/>
    </row>
    <row r="365" spans="12:44" x14ac:dyDescent="0.3">
      <c r="X365" s="261"/>
      <c r="AL365" s="261"/>
      <c r="AQ365" s="263"/>
      <c r="AR365" s="263"/>
    </row>
    <row r="366" spans="12:44" x14ac:dyDescent="0.3">
      <c r="X366" s="261"/>
      <c r="AJ366" s="263"/>
      <c r="AL366" s="261"/>
      <c r="AQ366" s="263"/>
      <c r="AR366" s="263"/>
    </row>
    <row r="367" spans="12:44" x14ac:dyDescent="0.3">
      <c r="X367" s="261"/>
      <c r="AJ367" s="263"/>
      <c r="AL367" s="261"/>
      <c r="AQ367" s="263"/>
      <c r="AR367" s="263"/>
    </row>
    <row r="368" spans="12:44" x14ac:dyDescent="0.3">
      <c r="X368" s="261"/>
      <c r="AJ368" s="263"/>
      <c r="AL368" s="261"/>
      <c r="AQ368" s="263"/>
      <c r="AR368" s="263"/>
    </row>
    <row r="369" spans="12:44" x14ac:dyDescent="0.3">
      <c r="X369" s="261"/>
      <c r="AJ369" s="263"/>
      <c r="AL369" s="261"/>
      <c r="AQ369" s="263"/>
      <c r="AR369" s="263"/>
    </row>
    <row r="370" spans="12:44" x14ac:dyDescent="0.3">
      <c r="X370" s="261"/>
      <c r="AL370" s="261"/>
      <c r="AQ370" s="263"/>
      <c r="AR370" s="263"/>
    </row>
    <row r="371" spans="12:44" x14ac:dyDescent="0.3">
      <c r="X371" s="261"/>
      <c r="AJ371" s="263"/>
      <c r="AL371" s="261"/>
      <c r="AQ371" s="263"/>
      <c r="AR371" s="263"/>
    </row>
    <row r="372" spans="12:44" x14ac:dyDescent="0.3">
      <c r="X372" s="261"/>
      <c r="AJ372" s="263"/>
      <c r="AL372" s="261"/>
      <c r="AQ372" s="263"/>
      <c r="AR372" s="263"/>
    </row>
    <row r="373" spans="12:44" x14ac:dyDescent="0.3">
      <c r="N373" s="267"/>
      <c r="X373" s="261"/>
      <c r="AJ373" s="263"/>
      <c r="AL373" s="261"/>
      <c r="AQ373" s="263"/>
      <c r="AR373" s="263"/>
    </row>
    <row r="374" spans="12:44" x14ac:dyDescent="0.3">
      <c r="X374" s="261"/>
      <c r="Y374" s="261"/>
      <c r="Z374" s="261"/>
      <c r="AA374" s="261"/>
      <c r="AB374" s="261"/>
      <c r="AC374" s="261"/>
      <c r="AD374" s="261"/>
      <c r="AE374" s="261"/>
      <c r="AF374" s="261"/>
      <c r="AG374" s="261"/>
      <c r="AH374" s="261"/>
      <c r="AJ374" s="263"/>
      <c r="AK374" s="259"/>
      <c r="AL374" s="261"/>
      <c r="AM374" s="261"/>
      <c r="AN374" s="263"/>
      <c r="AO374" s="263"/>
      <c r="AQ374" s="263"/>
      <c r="AR374" s="263"/>
    </row>
    <row r="375" spans="12:44" x14ac:dyDescent="0.3">
      <c r="X375" s="261"/>
      <c r="AL375" s="261"/>
      <c r="AQ375" s="263"/>
      <c r="AR375" s="263"/>
    </row>
    <row r="376" spans="12:44" x14ac:dyDescent="0.3">
      <c r="X376" s="261"/>
      <c r="AL376" s="261"/>
      <c r="AQ376" s="263"/>
      <c r="AR376" s="263"/>
    </row>
    <row r="377" spans="12:44" x14ac:dyDescent="0.3">
      <c r="X377" s="261"/>
      <c r="AL377" s="261"/>
      <c r="AQ377" s="263"/>
      <c r="AR377" s="263"/>
    </row>
    <row r="378" spans="12:44" x14ac:dyDescent="0.3">
      <c r="X378" s="261"/>
      <c r="AL378" s="261"/>
      <c r="AQ378" s="263"/>
      <c r="AR378" s="263"/>
    </row>
    <row r="379" spans="12:44" x14ac:dyDescent="0.3">
      <c r="X379" s="261"/>
      <c r="AL379" s="261"/>
      <c r="AQ379" s="263"/>
      <c r="AR379" s="263"/>
    </row>
    <row r="380" spans="12:44" x14ac:dyDescent="0.3">
      <c r="L380" s="261"/>
      <c r="M380" s="261"/>
      <c r="N380" s="263"/>
      <c r="O380" s="261"/>
      <c r="P380" s="263"/>
      <c r="Q380" s="261"/>
      <c r="R380" s="261"/>
      <c r="S380" s="263"/>
      <c r="T380" s="263"/>
      <c r="U380" s="264"/>
      <c r="X380" s="261"/>
      <c r="Y380" s="261"/>
      <c r="Z380" s="261"/>
      <c r="AA380" s="261"/>
      <c r="AB380" s="263"/>
      <c r="AC380" s="263"/>
      <c r="AD380" s="261"/>
      <c r="AE380" s="261"/>
      <c r="AF380" s="261"/>
      <c r="AG380" s="265"/>
      <c r="AH380" s="265"/>
      <c r="AI380" s="265"/>
      <c r="AJ380" s="265"/>
      <c r="AK380" s="258"/>
      <c r="AL380" s="266"/>
      <c r="AM380" s="266"/>
      <c r="AN380" s="266"/>
      <c r="AO380" s="266"/>
    </row>
    <row r="381" spans="12:44" x14ac:dyDescent="0.3">
      <c r="X381" s="261"/>
      <c r="Y381" s="261"/>
      <c r="Z381" s="261"/>
      <c r="AA381" s="261"/>
      <c r="AB381" s="261"/>
      <c r="AC381" s="261"/>
      <c r="AD381" s="261"/>
      <c r="AE381" s="261"/>
      <c r="AF381" s="261"/>
      <c r="AG381" s="261"/>
      <c r="AH381" s="261"/>
      <c r="AI381" s="261"/>
      <c r="AJ381" s="261"/>
      <c r="AK381" s="259"/>
      <c r="AL381" s="261"/>
      <c r="AM381" s="261"/>
      <c r="AN381" s="263"/>
      <c r="AO381" s="263"/>
      <c r="AQ381" s="263"/>
      <c r="AR381" s="263"/>
    </row>
    <row r="382" spans="12:44" x14ac:dyDescent="0.3">
      <c r="X382" s="261"/>
      <c r="AL382" s="261"/>
      <c r="AM382" s="261"/>
      <c r="AN382" s="263"/>
      <c r="AO382" s="263"/>
      <c r="AQ382" s="263"/>
      <c r="AR382" s="263"/>
    </row>
    <row r="383" spans="12:44" x14ac:dyDescent="0.3">
      <c r="X383" s="261"/>
      <c r="AJ383" s="263"/>
      <c r="AL383" s="261"/>
      <c r="AQ383" s="263"/>
      <c r="AR383" s="263"/>
    </row>
    <row r="384" spans="12:44" x14ac:dyDescent="0.3">
      <c r="X384" s="261"/>
      <c r="AJ384" s="263"/>
      <c r="AL384" s="261"/>
      <c r="AM384" s="261"/>
      <c r="AQ384" s="263"/>
      <c r="AR384" s="263"/>
    </row>
    <row r="385" spans="14:44" x14ac:dyDescent="0.3">
      <c r="X385" s="261"/>
      <c r="AJ385" s="263"/>
      <c r="AL385" s="261"/>
      <c r="AQ385" s="263"/>
      <c r="AR385" s="263"/>
    </row>
    <row r="386" spans="14:44" x14ac:dyDescent="0.3">
      <c r="X386" s="261"/>
      <c r="AL386" s="261"/>
      <c r="AQ386" s="263"/>
      <c r="AR386" s="263"/>
    </row>
    <row r="387" spans="14:44" x14ac:dyDescent="0.3">
      <c r="X387" s="261"/>
      <c r="AJ387" s="263"/>
      <c r="AL387" s="261"/>
      <c r="AQ387" s="263"/>
      <c r="AR387" s="263"/>
    </row>
    <row r="388" spans="14:44" x14ac:dyDescent="0.3">
      <c r="X388" s="261"/>
      <c r="AJ388" s="263"/>
      <c r="AL388" s="261"/>
      <c r="AQ388" s="263"/>
      <c r="AR388" s="263"/>
    </row>
    <row r="389" spans="14:44" x14ac:dyDescent="0.3">
      <c r="X389" s="261"/>
      <c r="AJ389" s="263"/>
      <c r="AL389" s="261"/>
      <c r="AQ389" s="263"/>
      <c r="AR389" s="263"/>
    </row>
    <row r="390" spans="14:44" x14ac:dyDescent="0.3">
      <c r="X390" s="261"/>
      <c r="AJ390" s="263"/>
      <c r="AL390" s="261"/>
      <c r="AQ390" s="263"/>
      <c r="AR390" s="263"/>
    </row>
    <row r="391" spans="14:44" x14ac:dyDescent="0.3">
      <c r="X391" s="261"/>
      <c r="AL391" s="261"/>
      <c r="AQ391" s="263"/>
      <c r="AR391" s="263"/>
    </row>
    <row r="392" spans="14:44" x14ac:dyDescent="0.3">
      <c r="X392" s="261"/>
      <c r="AJ392" s="263"/>
      <c r="AL392" s="261"/>
      <c r="AQ392" s="263"/>
      <c r="AR392" s="263"/>
    </row>
    <row r="393" spans="14:44" x14ac:dyDescent="0.3">
      <c r="X393" s="261"/>
      <c r="AJ393" s="263"/>
      <c r="AL393" s="261"/>
      <c r="AQ393" s="263"/>
      <c r="AR393" s="263"/>
    </row>
    <row r="394" spans="14:44" x14ac:dyDescent="0.3">
      <c r="N394" s="267"/>
      <c r="X394" s="261"/>
      <c r="AJ394" s="263"/>
      <c r="AL394" s="261"/>
      <c r="AQ394" s="263"/>
      <c r="AR394" s="263"/>
    </row>
    <row r="395" spans="14:44" x14ac:dyDescent="0.3">
      <c r="X395" s="261"/>
      <c r="Y395" s="261"/>
      <c r="Z395" s="261"/>
      <c r="AA395" s="261"/>
      <c r="AB395" s="261"/>
      <c r="AC395" s="261"/>
      <c r="AD395" s="261"/>
      <c r="AE395" s="261"/>
      <c r="AF395" s="261"/>
      <c r="AG395" s="261"/>
      <c r="AH395" s="261"/>
      <c r="AJ395" s="263"/>
      <c r="AK395" s="259"/>
      <c r="AL395" s="261"/>
      <c r="AM395" s="261"/>
      <c r="AN395" s="263"/>
      <c r="AO395" s="263"/>
      <c r="AQ395" s="263"/>
      <c r="AR395" s="263"/>
    </row>
    <row r="396" spans="14:44" x14ac:dyDescent="0.3">
      <c r="X396" s="261"/>
      <c r="AL396" s="261"/>
      <c r="AQ396" s="263"/>
      <c r="AR396" s="263"/>
    </row>
    <row r="397" spans="14:44" x14ac:dyDescent="0.3">
      <c r="X397" s="261"/>
      <c r="AL397" s="261"/>
      <c r="AQ397" s="263"/>
      <c r="AR397" s="263"/>
    </row>
    <row r="398" spans="14:44" x14ac:dyDescent="0.3">
      <c r="X398" s="261"/>
      <c r="AL398" s="261"/>
      <c r="AQ398" s="263"/>
      <c r="AR398" s="263"/>
    </row>
    <row r="399" spans="14:44" x14ac:dyDescent="0.3">
      <c r="X399" s="261"/>
      <c r="AL399" s="261"/>
      <c r="AQ399" s="263"/>
      <c r="AR399" s="263"/>
    </row>
    <row r="400" spans="14:44" x14ac:dyDescent="0.3">
      <c r="X400" s="261"/>
      <c r="AL400" s="261"/>
      <c r="AQ400" s="263"/>
      <c r="AR400" s="263"/>
    </row>
    <row r="401" spans="12:44" x14ac:dyDescent="0.3">
      <c r="L401" s="261"/>
      <c r="M401" s="261"/>
      <c r="N401" s="263"/>
      <c r="O401" s="261"/>
      <c r="P401" s="263"/>
      <c r="Q401" s="261"/>
      <c r="R401" s="261"/>
      <c r="S401" s="263"/>
      <c r="T401" s="263"/>
      <c r="U401" s="264"/>
      <c r="X401" s="261"/>
      <c r="Y401" s="261"/>
      <c r="Z401" s="261"/>
      <c r="AA401" s="261"/>
      <c r="AB401" s="263"/>
      <c r="AC401" s="263"/>
      <c r="AD401" s="261"/>
      <c r="AE401" s="261"/>
      <c r="AF401" s="261"/>
      <c r="AG401" s="265"/>
      <c r="AH401" s="265"/>
      <c r="AI401" s="265"/>
      <c r="AJ401" s="265"/>
      <c r="AK401" s="258"/>
      <c r="AL401" s="266"/>
      <c r="AM401" s="266"/>
      <c r="AN401" s="266"/>
      <c r="AO401" s="266"/>
    </row>
    <row r="402" spans="12:44" x14ac:dyDescent="0.3">
      <c r="X402" s="261"/>
      <c r="Y402" s="261"/>
      <c r="Z402" s="261"/>
      <c r="AA402" s="261"/>
      <c r="AB402" s="261"/>
      <c r="AC402" s="261"/>
      <c r="AD402" s="261"/>
      <c r="AE402" s="261"/>
      <c r="AF402" s="261"/>
      <c r="AG402" s="261"/>
      <c r="AH402" s="261"/>
      <c r="AI402" s="261"/>
      <c r="AJ402" s="261"/>
      <c r="AK402" s="259"/>
      <c r="AL402" s="261"/>
      <c r="AM402" s="261"/>
      <c r="AN402" s="263"/>
      <c r="AO402" s="263"/>
      <c r="AQ402" s="263"/>
      <c r="AR402" s="263"/>
    </row>
    <row r="403" spans="12:44" x14ac:dyDescent="0.3">
      <c r="X403" s="261"/>
      <c r="AL403" s="261"/>
      <c r="AM403" s="261"/>
      <c r="AN403" s="263"/>
      <c r="AO403" s="263"/>
      <c r="AQ403" s="263"/>
      <c r="AR403" s="263"/>
    </row>
    <row r="404" spans="12:44" x14ac:dyDescent="0.3">
      <c r="X404" s="261"/>
      <c r="AJ404" s="263"/>
      <c r="AL404" s="261"/>
      <c r="AQ404" s="263"/>
      <c r="AR404" s="263"/>
    </row>
    <row r="405" spans="12:44" x14ac:dyDescent="0.3">
      <c r="X405" s="261"/>
      <c r="AJ405" s="263"/>
      <c r="AL405" s="261"/>
      <c r="AM405" s="261"/>
      <c r="AQ405" s="263"/>
      <c r="AR405" s="263"/>
    </row>
    <row r="406" spans="12:44" x14ac:dyDescent="0.3">
      <c r="X406" s="261"/>
      <c r="AJ406" s="263"/>
      <c r="AL406" s="261"/>
      <c r="AQ406" s="263"/>
      <c r="AR406" s="263"/>
    </row>
    <row r="407" spans="12:44" x14ac:dyDescent="0.3">
      <c r="X407" s="261"/>
      <c r="AL407" s="261"/>
      <c r="AQ407" s="263"/>
      <c r="AR407" s="263"/>
    </row>
    <row r="408" spans="12:44" x14ac:dyDescent="0.3">
      <c r="X408" s="261"/>
      <c r="AJ408" s="263"/>
      <c r="AL408" s="261"/>
      <c r="AQ408" s="263"/>
      <c r="AR408" s="263"/>
    </row>
    <row r="409" spans="12:44" x14ac:dyDescent="0.3">
      <c r="X409" s="261"/>
      <c r="AJ409" s="263"/>
      <c r="AL409" s="261"/>
      <c r="AQ409" s="263"/>
      <c r="AR409" s="263"/>
    </row>
    <row r="410" spans="12:44" x14ac:dyDescent="0.3">
      <c r="X410" s="261"/>
      <c r="AJ410" s="263"/>
      <c r="AL410" s="261"/>
      <c r="AQ410" s="263"/>
      <c r="AR410" s="263"/>
    </row>
    <row r="411" spans="12:44" x14ac:dyDescent="0.3">
      <c r="X411" s="261"/>
      <c r="AJ411" s="263"/>
      <c r="AL411" s="261"/>
      <c r="AQ411" s="263"/>
      <c r="AR411" s="263"/>
    </row>
    <row r="412" spans="12:44" x14ac:dyDescent="0.3">
      <c r="X412" s="261"/>
      <c r="AL412" s="261"/>
      <c r="AQ412" s="263"/>
      <c r="AR412" s="263"/>
    </row>
    <row r="413" spans="12:44" x14ac:dyDescent="0.3">
      <c r="X413" s="261"/>
      <c r="AJ413" s="263"/>
      <c r="AL413" s="261"/>
      <c r="AQ413" s="263"/>
      <c r="AR413" s="263"/>
    </row>
    <row r="414" spans="12:44" x14ac:dyDescent="0.3">
      <c r="X414" s="261"/>
      <c r="AJ414" s="263"/>
      <c r="AL414" s="261"/>
      <c r="AQ414" s="263"/>
      <c r="AR414" s="263"/>
    </row>
    <row r="415" spans="12:44" x14ac:dyDescent="0.3">
      <c r="N415" s="267"/>
      <c r="X415" s="261"/>
      <c r="AJ415" s="263"/>
      <c r="AL415" s="261"/>
      <c r="AQ415" s="263"/>
      <c r="AR415" s="263"/>
    </row>
    <row r="416" spans="12:44" x14ac:dyDescent="0.3">
      <c r="X416" s="261"/>
      <c r="Y416" s="261"/>
      <c r="Z416" s="261"/>
      <c r="AA416" s="261"/>
      <c r="AB416" s="261"/>
      <c r="AC416" s="261"/>
      <c r="AD416" s="261"/>
      <c r="AE416" s="261"/>
      <c r="AF416" s="261"/>
      <c r="AG416" s="261"/>
      <c r="AH416" s="261"/>
      <c r="AJ416" s="263"/>
      <c r="AK416" s="259"/>
      <c r="AL416" s="261"/>
      <c r="AM416" s="261"/>
      <c r="AN416" s="263"/>
      <c r="AO416" s="263"/>
      <c r="AQ416" s="263"/>
      <c r="AR416" s="263"/>
    </row>
    <row r="417" spans="12:44" x14ac:dyDescent="0.3">
      <c r="X417" s="261"/>
      <c r="AL417" s="261"/>
      <c r="AQ417" s="263"/>
      <c r="AR417" s="263"/>
    </row>
    <row r="418" spans="12:44" x14ac:dyDescent="0.3">
      <c r="X418" s="261"/>
      <c r="AL418" s="261"/>
      <c r="AQ418" s="263"/>
      <c r="AR418" s="263"/>
    </row>
    <row r="419" spans="12:44" x14ac:dyDescent="0.3">
      <c r="X419" s="261"/>
      <c r="AL419" s="261"/>
      <c r="AQ419" s="263"/>
      <c r="AR419" s="263"/>
    </row>
    <row r="420" spans="12:44" x14ac:dyDescent="0.3">
      <c r="X420" s="261"/>
      <c r="AL420" s="261"/>
      <c r="AQ420" s="263"/>
      <c r="AR420" s="263"/>
    </row>
    <row r="421" spans="12:44" x14ac:dyDescent="0.3">
      <c r="X421" s="261"/>
      <c r="AL421" s="261"/>
      <c r="AQ421" s="263"/>
      <c r="AR421" s="263"/>
    </row>
    <row r="422" spans="12:44" x14ac:dyDescent="0.3">
      <c r="L422" s="261"/>
      <c r="M422" s="261"/>
      <c r="N422" s="263"/>
      <c r="O422" s="261"/>
      <c r="P422" s="263"/>
      <c r="Q422" s="261"/>
      <c r="R422" s="261"/>
      <c r="S422" s="263"/>
      <c r="T422" s="263"/>
      <c r="U422" s="264"/>
      <c r="X422" s="261"/>
      <c r="Y422" s="261"/>
      <c r="Z422" s="261"/>
      <c r="AA422" s="261"/>
      <c r="AB422" s="263"/>
      <c r="AC422" s="263"/>
      <c r="AD422" s="261"/>
      <c r="AE422" s="261"/>
      <c r="AF422" s="261"/>
      <c r="AG422" s="265"/>
      <c r="AH422" s="265"/>
      <c r="AI422" s="265"/>
      <c r="AJ422" s="265"/>
      <c r="AK422" s="258"/>
      <c r="AL422" s="266"/>
      <c r="AM422" s="266"/>
      <c r="AN422" s="266"/>
      <c r="AO422" s="266"/>
    </row>
    <row r="423" spans="12:44" x14ac:dyDescent="0.3">
      <c r="X423" s="261"/>
      <c r="Y423" s="261"/>
      <c r="Z423" s="261"/>
      <c r="AA423" s="261"/>
      <c r="AB423" s="261"/>
      <c r="AC423" s="261"/>
      <c r="AD423" s="261"/>
      <c r="AE423" s="261"/>
      <c r="AF423" s="261"/>
      <c r="AG423" s="261"/>
      <c r="AH423" s="261"/>
      <c r="AI423" s="261"/>
      <c r="AJ423" s="261"/>
      <c r="AK423" s="259"/>
      <c r="AL423" s="261"/>
      <c r="AM423" s="261"/>
      <c r="AN423" s="263"/>
      <c r="AO423" s="263"/>
      <c r="AQ423" s="263"/>
      <c r="AR423" s="263"/>
    </row>
    <row r="424" spans="12:44" x14ac:dyDescent="0.3">
      <c r="X424" s="261"/>
      <c r="AL424" s="261"/>
      <c r="AM424" s="261"/>
      <c r="AN424" s="263"/>
      <c r="AO424" s="263"/>
      <c r="AQ424" s="263"/>
      <c r="AR424" s="263"/>
    </row>
    <row r="425" spans="12:44" x14ac:dyDescent="0.3">
      <c r="X425" s="261"/>
      <c r="AJ425" s="263"/>
      <c r="AL425" s="261"/>
      <c r="AQ425" s="263"/>
      <c r="AR425" s="263"/>
    </row>
    <row r="426" spans="12:44" x14ac:dyDescent="0.3">
      <c r="X426" s="261"/>
      <c r="AJ426" s="263"/>
      <c r="AL426" s="261"/>
      <c r="AM426" s="261"/>
      <c r="AQ426" s="263"/>
      <c r="AR426" s="263"/>
    </row>
    <row r="427" spans="12:44" x14ac:dyDescent="0.3">
      <c r="X427" s="261"/>
      <c r="AJ427" s="263"/>
      <c r="AL427" s="261"/>
      <c r="AQ427" s="263"/>
      <c r="AR427" s="263"/>
    </row>
    <row r="428" spans="12:44" x14ac:dyDescent="0.3">
      <c r="X428" s="261"/>
      <c r="AL428" s="261"/>
      <c r="AQ428" s="263"/>
      <c r="AR428" s="263"/>
    </row>
    <row r="429" spans="12:44" x14ac:dyDescent="0.3">
      <c r="X429" s="261"/>
      <c r="AJ429" s="263"/>
      <c r="AL429" s="261"/>
      <c r="AQ429" s="263"/>
      <c r="AR429" s="263"/>
    </row>
    <row r="430" spans="12:44" x14ac:dyDescent="0.3">
      <c r="X430" s="261"/>
      <c r="AJ430" s="263"/>
      <c r="AL430" s="261"/>
      <c r="AQ430" s="263"/>
      <c r="AR430" s="263"/>
    </row>
    <row r="431" spans="12:44" x14ac:dyDescent="0.3">
      <c r="X431" s="261"/>
      <c r="AJ431" s="263"/>
      <c r="AL431" s="261"/>
      <c r="AQ431" s="263"/>
      <c r="AR431" s="263"/>
    </row>
    <row r="432" spans="12:44" x14ac:dyDescent="0.3">
      <c r="X432" s="261"/>
      <c r="AJ432" s="263"/>
      <c r="AL432" s="261"/>
      <c r="AQ432" s="263"/>
      <c r="AR432" s="263"/>
    </row>
    <row r="433" spans="12:44" x14ac:dyDescent="0.3">
      <c r="X433" s="261"/>
      <c r="AL433" s="261"/>
      <c r="AQ433" s="263"/>
      <c r="AR433" s="263"/>
    </row>
    <row r="434" spans="12:44" x14ac:dyDescent="0.3">
      <c r="X434" s="261"/>
      <c r="AJ434" s="263"/>
      <c r="AL434" s="261"/>
      <c r="AQ434" s="263"/>
      <c r="AR434" s="263"/>
    </row>
    <row r="435" spans="12:44" x14ac:dyDescent="0.3">
      <c r="X435" s="261"/>
      <c r="AJ435" s="263"/>
      <c r="AL435" s="261"/>
      <c r="AQ435" s="263"/>
      <c r="AR435" s="263"/>
    </row>
    <row r="436" spans="12:44" x14ac:dyDescent="0.3">
      <c r="N436" s="267"/>
      <c r="X436" s="261"/>
      <c r="AJ436" s="263"/>
      <c r="AL436" s="261"/>
      <c r="AQ436" s="263"/>
      <c r="AR436" s="263"/>
    </row>
    <row r="437" spans="12:44" x14ac:dyDescent="0.3">
      <c r="X437" s="261"/>
      <c r="Y437" s="261"/>
      <c r="Z437" s="261"/>
      <c r="AA437" s="261"/>
      <c r="AB437" s="261"/>
      <c r="AC437" s="261"/>
      <c r="AD437" s="261"/>
      <c r="AE437" s="261"/>
      <c r="AF437" s="261"/>
      <c r="AG437" s="261"/>
      <c r="AH437" s="261"/>
      <c r="AJ437" s="263"/>
      <c r="AK437" s="259"/>
      <c r="AL437" s="261"/>
      <c r="AM437" s="261"/>
      <c r="AN437" s="263"/>
      <c r="AO437" s="263"/>
      <c r="AQ437" s="263"/>
      <c r="AR437" s="263"/>
    </row>
    <row r="438" spans="12:44" x14ac:dyDescent="0.3">
      <c r="X438" s="261"/>
      <c r="AL438" s="261"/>
      <c r="AQ438" s="263"/>
      <c r="AR438" s="263"/>
    </row>
    <row r="439" spans="12:44" x14ac:dyDescent="0.3">
      <c r="X439" s="261"/>
      <c r="AL439" s="261"/>
      <c r="AQ439" s="263"/>
      <c r="AR439" s="263"/>
    </row>
    <row r="440" spans="12:44" x14ac:dyDescent="0.3">
      <c r="X440" s="261"/>
      <c r="AL440" s="261"/>
      <c r="AQ440" s="263"/>
      <c r="AR440" s="263"/>
    </row>
    <row r="441" spans="12:44" x14ac:dyDescent="0.3">
      <c r="X441" s="261"/>
      <c r="AL441" s="261"/>
      <c r="AQ441" s="263"/>
      <c r="AR441" s="263"/>
    </row>
    <row r="442" spans="12:44" x14ac:dyDescent="0.3">
      <c r="X442" s="261"/>
      <c r="AL442" s="261"/>
      <c r="AQ442" s="263"/>
      <c r="AR442" s="263"/>
    </row>
    <row r="443" spans="12:44" x14ac:dyDescent="0.3">
      <c r="L443" s="261"/>
      <c r="M443" s="261"/>
      <c r="N443" s="263"/>
      <c r="O443" s="261"/>
      <c r="P443" s="263"/>
      <c r="Q443" s="261"/>
      <c r="R443" s="261"/>
      <c r="S443" s="263"/>
      <c r="T443" s="263"/>
      <c r="U443" s="264"/>
      <c r="X443" s="261"/>
      <c r="Y443" s="261"/>
      <c r="Z443" s="261"/>
      <c r="AA443" s="261"/>
      <c r="AB443" s="263"/>
      <c r="AC443" s="263"/>
      <c r="AD443" s="261"/>
      <c r="AE443" s="261"/>
      <c r="AF443" s="261"/>
      <c r="AG443" s="265"/>
      <c r="AH443" s="265"/>
      <c r="AI443" s="265"/>
      <c r="AJ443" s="265"/>
      <c r="AK443" s="258"/>
      <c r="AL443" s="266"/>
      <c r="AM443" s="266"/>
      <c r="AN443" s="266"/>
      <c r="AO443" s="266"/>
    </row>
    <row r="444" spans="12:44" x14ac:dyDescent="0.3">
      <c r="X444" s="261"/>
      <c r="Y444" s="261"/>
      <c r="Z444" s="261"/>
      <c r="AA444" s="261"/>
      <c r="AB444" s="261"/>
      <c r="AC444" s="261"/>
      <c r="AD444" s="261"/>
      <c r="AE444" s="261"/>
      <c r="AF444" s="261"/>
      <c r="AG444" s="261"/>
      <c r="AH444" s="261"/>
      <c r="AI444" s="261"/>
      <c r="AJ444" s="261"/>
      <c r="AK444" s="259"/>
      <c r="AL444" s="261"/>
      <c r="AM444" s="261"/>
      <c r="AN444" s="263"/>
      <c r="AO444" s="263"/>
      <c r="AQ444" s="263"/>
      <c r="AR444" s="263"/>
    </row>
    <row r="445" spans="12:44" x14ac:dyDescent="0.3">
      <c r="X445" s="261"/>
      <c r="AL445" s="261"/>
      <c r="AM445" s="261"/>
      <c r="AN445" s="263"/>
      <c r="AO445" s="263"/>
      <c r="AQ445" s="263"/>
      <c r="AR445" s="263"/>
    </row>
    <row r="446" spans="12:44" x14ac:dyDescent="0.3">
      <c r="X446" s="261"/>
      <c r="AJ446" s="263"/>
      <c r="AL446" s="261"/>
      <c r="AQ446" s="263"/>
      <c r="AR446" s="263"/>
    </row>
    <row r="447" spans="12:44" x14ac:dyDescent="0.3">
      <c r="X447" s="261"/>
      <c r="AJ447" s="263"/>
      <c r="AL447" s="261"/>
      <c r="AM447" s="261"/>
      <c r="AQ447" s="263"/>
      <c r="AR447" s="263"/>
    </row>
    <row r="448" spans="12:44" x14ac:dyDescent="0.3">
      <c r="X448" s="261"/>
      <c r="AJ448" s="263"/>
      <c r="AL448" s="261"/>
      <c r="AQ448" s="263"/>
      <c r="AR448" s="263"/>
    </row>
    <row r="449" spans="12:44" x14ac:dyDescent="0.3">
      <c r="X449" s="261"/>
      <c r="AL449" s="261"/>
      <c r="AQ449" s="263"/>
      <c r="AR449" s="263"/>
    </row>
    <row r="450" spans="12:44" x14ac:dyDescent="0.3">
      <c r="X450" s="261"/>
      <c r="AJ450" s="263"/>
      <c r="AL450" s="261"/>
      <c r="AQ450" s="263"/>
      <c r="AR450" s="263"/>
    </row>
    <row r="451" spans="12:44" x14ac:dyDescent="0.3">
      <c r="X451" s="261"/>
      <c r="AJ451" s="263"/>
      <c r="AL451" s="261"/>
      <c r="AQ451" s="263"/>
      <c r="AR451" s="263"/>
    </row>
    <row r="452" spans="12:44" x14ac:dyDescent="0.3">
      <c r="X452" s="261"/>
      <c r="AJ452" s="263"/>
      <c r="AL452" s="261"/>
      <c r="AQ452" s="263"/>
      <c r="AR452" s="263"/>
    </row>
    <row r="453" spans="12:44" x14ac:dyDescent="0.3">
      <c r="X453" s="261"/>
      <c r="AJ453" s="263"/>
      <c r="AL453" s="261"/>
      <c r="AQ453" s="263"/>
      <c r="AR453" s="263"/>
    </row>
    <row r="454" spans="12:44" x14ac:dyDescent="0.3">
      <c r="X454" s="261"/>
      <c r="AL454" s="261"/>
      <c r="AQ454" s="263"/>
      <c r="AR454" s="263"/>
    </row>
    <row r="455" spans="12:44" x14ac:dyDescent="0.3">
      <c r="X455" s="261"/>
      <c r="AJ455" s="263"/>
      <c r="AL455" s="261"/>
      <c r="AQ455" s="263"/>
      <c r="AR455" s="263"/>
    </row>
    <row r="456" spans="12:44" x14ac:dyDescent="0.3">
      <c r="X456" s="261"/>
      <c r="AJ456" s="263"/>
      <c r="AL456" s="261"/>
      <c r="AQ456" s="263"/>
      <c r="AR456" s="263"/>
    </row>
    <row r="457" spans="12:44" x14ac:dyDescent="0.3">
      <c r="N457" s="267"/>
      <c r="X457" s="261"/>
      <c r="AJ457" s="263"/>
      <c r="AL457" s="261"/>
      <c r="AQ457" s="263"/>
      <c r="AR457" s="263"/>
    </row>
    <row r="458" spans="12:44" x14ac:dyDescent="0.3">
      <c r="X458" s="261"/>
      <c r="Y458" s="261"/>
      <c r="Z458" s="261"/>
      <c r="AA458" s="261"/>
      <c r="AB458" s="261"/>
      <c r="AC458" s="261"/>
      <c r="AD458" s="261"/>
      <c r="AE458" s="261"/>
      <c r="AF458" s="261"/>
      <c r="AG458" s="261"/>
      <c r="AH458" s="261"/>
      <c r="AJ458" s="263"/>
      <c r="AK458" s="259"/>
      <c r="AL458" s="261"/>
      <c r="AM458" s="261"/>
      <c r="AN458" s="263"/>
      <c r="AO458" s="263"/>
      <c r="AQ458" s="263"/>
      <c r="AR458" s="263"/>
    </row>
    <row r="459" spans="12:44" x14ac:dyDescent="0.3">
      <c r="X459" s="261"/>
      <c r="AL459" s="261"/>
      <c r="AQ459" s="263"/>
      <c r="AR459" s="263"/>
    </row>
    <row r="460" spans="12:44" x14ac:dyDescent="0.3">
      <c r="X460" s="261"/>
      <c r="AL460" s="261"/>
      <c r="AQ460" s="263"/>
      <c r="AR460" s="263"/>
    </row>
    <row r="461" spans="12:44" x14ac:dyDescent="0.3">
      <c r="X461" s="261"/>
      <c r="AL461" s="261"/>
      <c r="AQ461" s="263"/>
      <c r="AR461" s="263"/>
    </row>
    <row r="462" spans="12:44" x14ac:dyDescent="0.3">
      <c r="X462" s="261"/>
      <c r="AL462" s="261"/>
      <c r="AQ462" s="263"/>
      <c r="AR462" s="263"/>
    </row>
    <row r="463" spans="12:44" x14ac:dyDescent="0.3">
      <c r="X463" s="261"/>
      <c r="AL463" s="261"/>
      <c r="AQ463" s="263"/>
      <c r="AR463" s="263"/>
    </row>
    <row r="464" spans="12:44" x14ac:dyDescent="0.3">
      <c r="L464" s="261"/>
      <c r="M464" s="261"/>
      <c r="N464" s="263"/>
      <c r="O464" s="261"/>
      <c r="P464" s="263"/>
      <c r="Q464" s="261"/>
      <c r="R464" s="261"/>
      <c r="S464" s="263"/>
      <c r="T464" s="263"/>
      <c r="U464" s="264"/>
      <c r="X464" s="261"/>
      <c r="Y464" s="261"/>
      <c r="Z464" s="261"/>
      <c r="AA464" s="261"/>
      <c r="AB464" s="263"/>
      <c r="AC464" s="263"/>
      <c r="AD464" s="261"/>
      <c r="AE464" s="261"/>
      <c r="AF464" s="261"/>
      <c r="AG464" s="265"/>
      <c r="AH464" s="265"/>
      <c r="AI464" s="265"/>
      <c r="AJ464" s="265"/>
      <c r="AK464" s="258"/>
      <c r="AL464" s="266"/>
      <c r="AM464" s="266"/>
      <c r="AN464" s="266"/>
      <c r="AO464" s="266"/>
    </row>
    <row r="465" spans="14:44" x14ac:dyDescent="0.3">
      <c r="X465" s="261"/>
      <c r="Y465" s="261"/>
      <c r="Z465" s="261"/>
      <c r="AA465" s="261"/>
      <c r="AB465" s="261"/>
      <c r="AC465" s="261"/>
      <c r="AD465" s="261"/>
      <c r="AE465" s="261"/>
      <c r="AF465" s="261"/>
      <c r="AG465" s="261"/>
      <c r="AH465" s="261"/>
      <c r="AI465" s="261"/>
      <c r="AJ465" s="261"/>
      <c r="AK465" s="259"/>
      <c r="AL465" s="261"/>
      <c r="AM465" s="261"/>
      <c r="AN465" s="263"/>
      <c r="AO465" s="263"/>
      <c r="AQ465" s="263"/>
      <c r="AR465" s="263"/>
    </row>
    <row r="466" spans="14:44" x14ac:dyDescent="0.3">
      <c r="X466" s="261"/>
      <c r="AL466" s="261"/>
      <c r="AM466" s="261"/>
      <c r="AN466" s="263"/>
      <c r="AO466" s="263"/>
      <c r="AQ466" s="263"/>
      <c r="AR466" s="263"/>
    </row>
    <row r="467" spans="14:44" x14ac:dyDescent="0.3">
      <c r="X467" s="261"/>
      <c r="AJ467" s="263"/>
      <c r="AL467" s="261"/>
      <c r="AQ467" s="263"/>
      <c r="AR467" s="263"/>
    </row>
    <row r="468" spans="14:44" x14ac:dyDescent="0.3">
      <c r="X468" s="261"/>
      <c r="AJ468" s="263"/>
      <c r="AL468" s="261"/>
      <c r="AM468" s="261"/>
      <c r="AQ468" s="263"/>
      <c r="AR468" s="263"/>
    </row>
    <row r="469" spans="14:44" x14ac:dyDescent="0.3">
      <c r="X469" s="261"/>
      <c r="AJ469" s="263"/>
      <c r="AL469" s="261"/>
      <c r="AQ469" s="263"/>
      <c r="AR469" s="263"/>
    </row>
    <row r="470" spans="14:44" x14ac:dyDescent="0.3">
      <c r="X470" s="261"/>
      <c r="AL470" s="261"/>
      <c r="AQ470" s="263"/>
      <c r="AR470" s="263"/>
    </row>
    <row r="471" spans="14:44" x14ac:dyDescent="0.3">
      <c r="X471" s="261"/>
      <c r="AJ471" s="263"/>
      <c r="AL471" s="261"/>
      <c r="AQ471" s="263"/>
      <c r="AR471" s="263"/>
    </row>
    <row r="472" spans="14:44" x14ac:dyDescent="0.3">
      <c r="X472" s="261"/>
      <c r="AJ472" s="263"/>
      <c r="AL472" s="261"/>
      <c r="AQ472" s="263"/>
      <c r="AR472" s="263"/>
    </row>
    <row r="473" spans="14:44" x14ac:dyDescent="0.3">
      <c r="X473" s="261"/>
      <c r="AJ473" s="263"/>
      <c r="AL473" s="261"/>
      <c r="AQ473" s="263"/>
      <c r="AR473" s="263"/>
    </row>
    <row r="474" spans="14:44" x14ac:dyDescent="0.3">
      <c r="X474" s="261"/>
      <c r="AJ474" s="263"/>
      <c r="AL474" s="261"/>
      <c r="AQ474" s="263"/>
      <c r="AR474" s="263"/>
    </row>
    <row r="475" spans="14:44" x14ac:dyDescent="0.3">
      <c r="X475" s="261"/>
      <c r="AL475" s="261"/>
      <c r="AQ475" s="263"/>
      <c r="AR475" s="263"/>
    </row>
    <row r="476" spans="14:44" x14ac:dyDescent="0.3">
      <c r="X476" s="261"/>
      <c r="AJ476" s="263"/>
      <c r="AL476" s="261"/>
      <c r="AQ476" s="263"/>
      <c r="AR476" s="263"/>
    </row>
    <row r="477" spans="14:44" x14ac:dyDescent="0.3">
      <c r="X477" s="261"/>
      <c r="AJ477" s="263"/>
      <c r="AL477" s="261"/>
      <c r="AQ477" s="263"/>
      <c r="AR477" s="263"/>
    </row>
    <row r="478" spans="14:44" x14ac:dyDescent="0.3">
      <c r="N478" s="267"/>
      <c r="X478" s="261"/>
      <c r="AJ478" s="263"/>
      <c r="AL478" s="261"/>
      <c r="AQ478" s="263"/>
      <c r="AR478" s="263"/>
    </row>
    <row r="479" spans="14:44" x14ac:dyDescent="0.3">
      <c r="X479" s="261"/>
      <c r="Y479" s="261"/>
      <c r="Z479" s="261"/>
      <c r="AA479" s="261"/>
      <c r="AB479" s="261"/>
      <c r="AC479" s="261"/>
      <c r="AD479" s="261"/>
      <c r="AE479" s="261"/>
      <c r="AF479" s="261"/>
      <c r="AG479" s="261"/>
      <c r="AH479" s="261"/>
      <c r="AJ479" s="263"/>
      <c r="AK479" s="259"/>
      <c r="AL479" s="261"/>
      <c r="AM479" s="261"/>
      <c r="AN479" s="263"/>
      <c r="AO479" s="263"/>
      <c r="AQ479" s="263"/>
      <c r="AR479" s="263"/>
    </row>
    <row r="480" spans="14:44" x14ac:dyDescent="0.3">
      <c r="X480" s="261"/>
      <c r="AL480" s="261"/>
      <c r="AQ480" s="263"/>
      <c r="AR480" s="263"/>
    </row>
    <row r="481" spans="12:44" x14ac:dyDescent="0.3">
      <c r="X481" s="261"/>
      <c r="AL481" s="261"/>
      <c r="AQ481" s="263"/>
      <c r="AR481" s="263"/>
    </row>
    <row r="482" spans="12:44" x14ac:dyDescent="0.3">
      <c r="X482" s="261"/>
      <c r="AL482" s="261"/>
      <c r="AQ482" s="263"/>
      <c r="AR482" s="263"/>
    </row>
    <row r="483" spans="12:44" x14ac:dyDescent="0.3">
      <c r="X483" s="261"/>
      <c r="AL483" s="261"/>
      <c r="AQ483" s="263"/>
      <c r="AR483" s="263"/>
    </row>
    <row r="484" spans="12:44" x14ac:dyDescent="0.3">
      <c r="X484" s="261"/>
      <c r="AL484" s="261"/>
      <c r="AQ484" s="263"/>
      <c r="AR484" s="263"/>
    </row>
    <row r="485" spans="12:44" x14ac:dyDescent="0.3">
      <c r="L485" s="261"/>
      <c r="M485" s="261"/>
      <c r="N485" s="263"/>
      <c r="O485" s="261"/>
      <c r="P485" s="263"/>
      <c r="Q485" s="261"/>
      <c r="R485" s="261"/>
      <c r="S485" s="263"/>
      <c r="T485" s="263"/>
      <c r="U485" s="264"/>
      <c r="X485" s="261"/>
      <c r="Y485" s="261"/>
      <c r="Z485" s="261"/>
      <c r="AA485" s="261"/>
      <c r="AB485" s="263"/>
      <c r="AC485" s="263"/>
      <c r="AD485" s="261"/>
      <c r="AE485" s="261"/>
      <c r="AF485" s="261"/>
      <c r="AG485" s="265"/>
      <c r="AH485" s="265"/>
      <c r="AI485" s="265"/>
      <c r="AJ485" s="265"/>
      <c r="AK485" s="258"/>
      <c r="AL485" s="266"/>
      <c r="AM485" s="266"/>
      <c r="AN485" s="266"/>
      <c r="AO485" s="266"/>
    </row>
    <row r="486" spans="12:44" x14ac:dyDescent="0.3">
      <c r="X486" s="261"/>
      <c r="Y486" s="261"/>
      <c r="Z486" s="261"/>
      <c r="AA486" s="261"/>
      <c r="AB486" s="261"/>
      <c r="AC486" s="261"/>
      <c r="AD486" s="261"/>
      <c r="AE486" s="261"/>
      <c r="AF486" s="261"/>
      <c r="AG486" s="261"/>
      <c r="AH486" s="261"/>
      <c r="AI486" s="261"/>
      <c r="AJ486" s="261"/>
      <c r="AK486" s="259"/>
      <c r="AL486" s="261"/>
      <c r="AM486" s="261"/>
      <c r="AN486" s="263"/>
      <c r="AO486" s="263"/>
      <c r="AQ486" s="263"/>
      <c r="AR486" s="263"/>
    </row>
    <row r="487" spans="12:44" x14ac:dyDescent="0.3">
      <c r="X487" s="261"/>
      <c r="AL487" s="261"/>
      <c r="AM487" s="261"/>
      <c r="AN487" s="263"/>
      <c r="AO487" s="263"/>
      <c r="AQ487" s="263"/>
      <c r="AR487" s="263"/>
    </row>
    <row r="488" spans="12:44" x14ac:dyDescent="0.3">
      <c r="X488" s="261"/>
      <c r="AJ488" s="263"/>
      <c r="AL488" s="261"/>
      <c r="AQ488" s="263"/>
      <c r="AR488" s="263"/>
    </row>
    <row r="489" spans="12:44" x14ac:dyDescent="0.3">
      <c r="X489" s="261"/>
      <c r="AJ489" s="263"/>
      <c r="AL489" s="261"/>
      <c r="AM489" s="261"/>
      <c r="AQ489" s="263"/>
      <c r="AR489" s="263"/>
    </row>
    <row r="490" spans="12:44" x14ac:dyDescent="0.3">
      <c r="X490" s="261"/>
      <c r="AJ490" s="263"/>
      <c r="AL490" s="261"/>
      <c r="AQ490" s="263"/>
      <c r="AR490" s="263"/>
    </row>
    <row r="491" spans="12:44" x14ac:dyDescent="0.3">
      <c r="X491" s="261"/>
      <c r="AL491" s="261"/>
      <c r="AQ491" s="263"/>
      <c r="AR491" s="263"/>
    </row>
    <row r="492" spans="12:44" x14ac:dyDescent="0.3">
      <c r="X492" s="261"/>
      <c r="AJ492" s="263"/>
      <c r="AL492" s="261"/>
      <c r="AQ492" s="263"/>
      <c r="AR492" s="263"/>
    </row>
    <row r="493" spans="12:44" x14ac:dyDescent="0.3">
      <c r="X493" s="261"/>
      <c r="AJ493" s="263"/>
      <c r="AL493" s="261"/>
      <c r="AQ493" s="263"/>
      <c r="AR493" s="263"/>
    </row>
    <row r="494" spans="12:44" x14ac:dyDescent="0.3">
      <c r="X494" s="261"/>
      <c r="AJ494" s="263"/>
      <c r="AL494" s="261"/>
      <c r="AQ494" s="263"/>
      <c r="AR494" s="263"/>
    </row>
    <row r="495" spans="12:44" x14ac:dyDescent="0.3">
      <c r="X495" s="261"/>
      <c r="AJ495" s="263"/>
      <c r="AL495" s="261"/>
      <c r="AQ495" s="263"/>
      <c r="AR495" s="263"/>
    </row>
    <row r="496" spans="12:44" x14ac:dyDescent="0.3">
      <c r="X496" s="261"/>
      <c r="AL496" s="261"/>
      <c r="AQ496" s="263"/>
      <c r="AR496" s="263"/>
    </row>
    <row r="497" spans="12:44" x14ac:dyDescent="0.3">
      <c r="X497" s="261"/>
      <c r="AJ497" s="263"/>
      <c r="AL497" s="261"/>
      <c r="AQ497" s="263"/>
      <c r="AR497" s="263"/>
    </row>
    <row r="498" spans="12:44" x14ac:dyDescent="0.3">
      <c r="X498" s="261"/>
      <c r="AJ498" s="263"/>
      <c r="AL498" s="261"/>
      <c r="AQ498" s="263"/>
      <c r="AR498" s="263"/>
    </row>
    <row r="499" spans="12:44" x14ac:dyDescent="0.3">
      <c r="N499" s="267"/>
      <c r="X499" s="261"/>
      <c r="AJ499" s="263"/>
      <c r="AL499" s="261"/>
      <c r="AQ499" s="263"/>
      <c r="AR499" s="263"/>
    </row>
    <row r="500" spans="12:44" x14ac:dyDescent="0.3">
      <c r="X500" s="261"/>
      <c r="Y500" s="261"/>
      <c r="Z500" s="261"/>
      <c r="AA500" s="261"/>
      <c r="AB500" s="261"/>
      <c r="AC500" s="261"/>
      <c r="AD500" s="261"/>
      <c r="AE500" s="261"/>
      <c r="AF500" s="261"/>
      <c r="AG500" s="261"/>
      <c r="AH500" s="261"/>
      <c r="AJ500" s="263"/>
      <c r="AK500" s="259"/>
      <c r="AL500" s="261"/>
      <c r="AM500" s="261"/>
      <c r="AN500" s="263"/>
      <c r="AO500" s="263"/>
      <c r="AQ500" s="263"/>
      <c r="AR500" s="263"/>
    </row>
    <row r="501" spans="12:44" x14ac:dyDescent="0.3">
      <c r="X501" s="261"/>
      <c r="AL501" s="261"/>
      <c r="AQ501" s="263"/>
      <c r="AR501" s="263"/>
    </row>
    <row r="502" spans="12:44" x14ac:dyDescent="0.3">
      <c r="X502" s="261"/>
      <c r="AL502" s="261"/>
      <c r="AQ502" s="263"/>
      <c r="AR502" s="263"/>
    </row>
    <row r="503" spans="12:44" x14ac:dyDescent="0.3">
      <c r="X503" s="261"/>
      <c r="AL503" s="261"/>
      <c r="AQ503" s="263"/>
      <c r="AR503" s="263"/>
    </row>
    <row r="504" spans="12:44" x14ac:dyDescent="0.3">
      <c r="X504" s="261"/>
      <c r="AL504" s="261"/>
      <c r="AQ504" s="263"/>
      <c r="AR504" s="263"/>
    </row>
    <row r="505" spans="12:44" x14ac:dyDescent="0.3">
      <c r="X505" s="261"/>
      <c r="AL505" s="261"/>
      <c r="AQ505" s="263"/>
      <c r="AR505" s="263"/>
    </row>
    <row r="506" spans="12:44" x14ac:dyDescent="0.3">
      <c r="L506" s="261"/>
      <c r="M506" s="261"/>
      <c r="N506" s="263"/>
      <c r="O506" s="261"/>
      <c r="P506" s="263"/>
      <c r="Q506" s="261"/>
      <c r="R506" s="261"/>
      <c r="S506" s="263"/>
      <c r="T506" s="263"/>
      <c r="U506" s="264"/>
      <c r="X506" s="261"/>
      <c r="Y506" s="261"/>
      <c r="Z506" s="261"/>
      <c r="AA506" s="261"/>
      <c r="AB506" s="263"/>
      <c r="AC506" s="263"/>
      <c r="AD506" s="261"/>
      <c r="AE506" s="261"/>
      <c r="AF506" s="261"/>
      <c r="AG506" s="265"/>
      <c r="AH506" s="265"/>
      <c r="AI506" s="265"/>
      <c r="AJ506" s="265"/>
      <c r="AK506" s="258"/>
      <c r="AL506" s="266"/>
      <c r="AM506" s="266"/>
      <c r="AN506" s="266"/>
      <c r="AO506" s="266"/>
    </row>
    <row r="507" spans="12:44" x14ac:dyDescent="0.3">
      <c r="X507" s="261"/>
      <c r="Y507" s="261"/>
      <c r="Z507" s="261"/>
      <c r="AA507" s="261"/>
      <c r="AB507" s="261"/>
      <c r="AC507" s="261"/>
      <c r="AD507" s="261"/>
      <c r="AE507" s="261"/>
      <c r="AF507" s="261"/>
      <c r="AG507" s="261"/>
      <c r="AH507" s="261"/>
      <c r="AI507" s="261"/>
      <c r="AJ507" s="261"/>
      <c r="AK507" s="259"/>
      <c r="AL507" s="261"/>
      <c r="AM507" s="261"/>
      <c r="AN507" s="263"/>
      <c r="AO507" s="263"/>
      <c r="AQ507" s="263"/>
      <c r="AR507" s="263"/>
    </row>
    <row r="508" spans="12:44" x14ac:dyDescent="0.3">
      <c r="X508" s="261"/>
      <c r="AL508" s="261"/>
      <c r="AM508" s="261"/>
      <c r="AN508" s="263"/>
      <c r="AO508" s="263"/>
      <c r="AQ508" s="263"/>
      <c r="AR508" s="263"/>
    </row>
    <row r="509" spans="12:44" x14ac:dyDescent="0.3">
      <c r="X509" s="261"/>
      <c r="AJ509" s="263"/>
      <c r="AL509" s="261"/>
      <c r="AQ509" s="263"/>
      <c r="AR509" s="263"/>
    </row>
    <row r="510" spans="12:44" x14ac:dyDescent="0.3">
      <c r="X510" s="261"/>
      <c r="AJ510" s="263"/>
      <c r="AL510" s="261"/>
      <c r="AM510" s="261"/>
      <c r="AQ510" s="263"/>
      <c r="AR510" s="263"/>
    </row>
    <row r="511" spans="12:44" x14ac:dyDescent="0.3">
      <c r="X511" s="261"/>
      <c r="AJ511" s="263"/>
      <c r="AL511" s="261"/>
      <c r="AQ511" s="263"/>
      <c r="AR511" s="263"/>
    </row>
    <row r="512" spans="12:44" x14ac:dyDescent="0.3">
      <c r="X512" s="261"/>
      <c r="AL512" s="261"/>
      <c r="AQ512" s="263"/>
      <c r="AR512" s="263"/>
    </row>
    <row r="513" spans="12:44" x14ac:dyDescent="0.3">
      <c r="X513" s="261"/>
      <c r="AJ513" s="263"/>
      <c r="AL513" s="261"/>
      <c r="AQ513" s="263"/>
      <c r="AR513" s="263"/>
    </row>
    <row r="514" spans="12:44" x14ac:dyDescent="0.3">
      <c r="X514" s="261"/>
      <c r="AJ514" s="263"/>
      <c r="AL514" s="261"/>
      <c r="AQ514" s="263"/>
      <c r="AR514" s="263"/>
    </row>
    <row r="515" spans="12:44" x14ac:dyDescent="0.3">
      <c r="X515" s="261"/>
      <c r="AJ515" s="263"/>
      <c r="AL515" s="261"/>
      <c r="AQ515" s="263"/>
      <c r="AR515" s="263"/>
    </row>
    <row r="516" spans="12:44" x14ac:dyDescent="0.3">
      <c r="X516" s="261"/>
      <c r="AJ516" s="263"/>
      <c r="AL516" s="261"/>
      <c r="AQ516" s="263"/>
      <c r="AR516" s="263"/>
    </row>
    <row r="517" spans="12:44" x14ac:dyDescent="0.3">
      <c r="X517" s="261"/>
      <c r="AL517" s="261"/>
      <c r="AQ517" s="263"/>
      <c r="AR517" s="263"/>
    </row>
    <row r="518" spans="12:44" x14ac:dyDescent="0.3">
      <c r="X518" s="261"/>
      <c r="AJ518" s="263"/>
      <c r="AL518" s="261"/>
      <c r="AQ518" s="263"/>
      <c r="AR518" s="263"/>
    </row>
    <row r="519" spans="12:44" x14ac:dyDescent="0.3">
      <c r="X519" s="261"/>
      <c r="AJ519" s="263"/>
      <c r="AL519" s="261"/>
      <c r="AQ519" s="263"/>
      <c r="AR519" s="263"/>
    </row>
    <row r="520" spans="12:44" x14ac:dyDescent="0.3">
      <c r="N520" s="267"/>
      <c r="X520" s="261"/>
      <c r="AJ520" s="263"/>
      <c r="AL520" s="261"/>
      <c r="AQ520" s="263"/>
      <c r="AR520" s="263"/>
    </row>
    <row r="521" spans="12:44" x14ac:dyDescent="0.3">
      <c r="X521" s="261"/>
      <c r="Y521" s="261"/>
      <c r="Z521" s="261"/>
      <c r="AA521" s="261"/>
      <c r="AB521" s="261"/>
      <c r="AC521" s="261"/>
      <c r="AD521" s="261"/>
      <c r="AE521" s="261"/>
      <c r="AF521" s="261"/>
      <c r="AG521" s="261"/>
      <c r="AH521" s="261"/>
      <c r="AJ521" s="263"/>
      <c r="AK521" s="259"/>
      <c r="AL521" s="261"/>
      <c r="AM521" s="261"/>
      <c r="AN521" s="263"/>
      <c r="AO521" s="263"/>
      <c r="AQ521" s="263"/>
      <c r="AR521" s="263"/>
    </row>
    <row r="522" spans="12:44" x14ac:dyDescent="0.3">
      <c r="X522" s="261"/>
      <c r="AL522" s="261"/>
      <c r="AQ522" s="263"/>
      <c r="AR522" s="263"/>
    </row>
    <row r="523" spans="12:44" x14ac:dyDescent="0.3">
      <c r="X523" s="261"/>
      <c r="AL523" s="261"/>
      <c r="AQ523" s="263"/>
      <c r="AR523" s="263"/>
    </row>
    <row r="524" spans="12:44" x14ac:dyDescent="0.3">
      <c r="X524" s="261"/>
      <c r="AL524" s="261"/>
      <c r="AQ524" s="263"/>
      <c r="AR524" s="263"/>
    </row>
    <row r="525" spans="12:44" x14ac:dyDescent="0.3">
      <c r="X525" s="261"/>
      <c r="AL525" s="261"/>
      <c r="AQ525" s="263"/>
      <c r="AR525" s="263"/>
    </row>
    <row r="526" spans="12:44" x14ac:dyDescent="0.3">
      <c r="X526" s="261"/>
      <c r="AL526" s="261"/>
      <c r="AQ526" s="263"/>
      <c r="AR526" s="263"/>
    </row>
    <row r="527" spans="12:44" x14ac:dyDescent="0.3">
      <c r="L527" s="261"/>
      <c r="M527" s="261"/>
      <c r="N527" s="263"/>
      <c r="O527" s="261"/>
      <c r="P527" s="263"/>
      <c r="Q527" s="261"/>
      <c r="R527" s="261"/>
      <c r="S527" s="263"/>
      <c r="T527" s="263"/>
      <c r="U527" s="264"/>
      <c r="X527" s="261"/>
      <c r="Y527" s="261"/>
      <c r="Z527" s="261"/>
      <c r="AA527" s="261"/>
      <c r="AB527" s="263"/>
      <c r="AC527" s="263"/>
      <c r="AD527" s="261"/>
      <c r="AE527" s="261"/>
      <c r="AF527" s="261"/>
      <c r="AG527" s="265"/>
      <c r="AH527" s="265"/>
      <c r="AI527" s="265"/>
      <c r="AJ527" s="265"/>
      <c r="AK527" s="258"/>
      <c r="AL527" s="266"/>
      <c r="AM527" s="266"/>
      <c r="AN527" s="266"/>
      <c r="AO527" s="266"/>
    </row>
    <row r="528" spans="12:44" x14ac:dyDescent="0.3">
      <c r="X528" s="261"/>
      <c r="Y528" s="261"/>
      <c r="Z528" s="261"/>
      <c r="AA528" s="261"/>
      <c r="AB528" s="261"/>
      <c r="AC528" s="261"/>
      <c r="AD528" s="261"/>
      <c r="AE528" s="261"/>
      <c r="AF528" s="261"/>
      <c r="AG528" s="261"/>
      <c r="AH528" s="261"/>
      <c r="AI528" s="261"/>
      <c r="AJ528" s="261"/>
      <c r="AK528" s="259"/>
      <c r="AL528" s="261"/>
      <c r="AM528" s="261"/>
      <c r="AN528" s="263"/>
      <c r="AO528" s="263"/>
      <c r="AQ528" s="263"/>
      <c r="AR528" s="263"/>
    </row>
    <row r="529" spans="14:44" x14ac:dyDescent="0.3">
      <c r="X529" s="261"/>
      <c r="AL529" s="261"/>
      <c r="AM529" s="261"/>
      <c r="AN529" s="263"/>
      <c r="AO529" s="263"/>
      <c r="AQ529" s="263"/>
      <c r="AR529" s="263"/>
    </row>
    <row r="530" spans="14:44" x14ac:dyDescent="0.3">
      <c r="X530" s="261"/>
      <c r="AJ530" s="263"/>
      <c r="AL530" s="261"/>
      <c r="AQ530" s="263"/>
      <c r="AR530" s="263"/>
    </row>
    <row r="531" spans="14:44" x14ac:dyDescent="0.3">
      <c r="X531" s="261"/>
      <c r="AJ531" s="263"/>
      <c r="AL531" s="261"/>
      <c r="AM531" s="261"/>
      <c r="AQ531" s="263"/>
      <c r="AR531" s="263"/>
    </row>
    <row r="532" spans="14:44" x14ac:dyDescent="0.3">
      <c r="X532" s="261"/>
      <c r="AJ532" s="263"/>
      <c r="AL532" s="261"/>
      <c r="AQ532" s="263"/>
      <c r="AR532" s="263"/>
    </row>
    <row r="533" spans="14:44" x14ac:dyDescent="0.3">
      <c r="X533" s="261"/>
      <c r="AL533" s="261"/>
      <c r="AQ533" s="263"/>
      <c r="AR533" s="263"/>
    </row>
    <row r="534" spans="14:44" x14ac:dyDescent="0.3">
      <c r="X534" s="261"/>
      <c r="AJ534" s="263"/>
      <c r="AL534" s="261"/>
      <c r="AQ534" s="263"/>
      <c r="AR534" s="263"/>
    </row>
    <row r="535" spans="14:44" x14ac:dyDescent="0.3">
      <c r="X535" s="261"/>
      <c r="AJ535" s="263"/>
      <c r="AL535" s="261"/>
      <c r="AQ535" s="263"/>
      <c r="AR535" s="263"/>
    </row>
    <row r="536" spans="14:44" x14ac:dyDescent="0.3">
      <c r="X536" s="261"/>
      <c r="AJ536" s="263"/>
      <c r="AL536" s="261"/>
      <c r="AQ536" s="263"/>
      <c r="AR536" s="263"/>
    </row>
    <row r="537" spans="14:44" x14ac:dyDescent="0.3">
      <c r="X537" s="261"/>
      <c r="AJ537" s="263"/>
      <c r="AL537" s="261"/>
      <c r="AQ537" s="263"/>
      <c r="AR537" s="263"/>
    </row>
    <row r="538" spans="14:44" x14ac:dyDescent="0.3">
      <c r="X538" s="261"/>
      <c r="AL538" s="261"/>
      <c r="AQ538" s="263"/>
      <c r="AR538" s="263"/>
    </row>
    <row r="539" spans="14:44" x14ac:dyDescent="0.3">
      <c r="X539" s="261"/>
      <c r="AJ539" s="263"/>
      <c r="AL539" s="261"/>
      <c r="AQ539" s="263"/>
      <c r="AR539" s="263"/>
    </row>
    <row r="540" spans="14:44" x14ac:dyDescent="0.3">
      <c r="X540" s="261"/>
      <c r="AJ540" s="263"/>
      <c r="AL540" s="261"/>
      <c r="AQ540" s="263"/>
      <c r="AR540" s="263"/>
    </row>
    <row r="541" spans="14:44" x14ac:dyDescent="0.3">
      <c r="N541" s="267"/>
      <c r="X541" s="261"/>
      <c r="AJ541" s="263"/>
      <c r="AL541" s="261"/>
      <c r="AQ541" s="263"/>
      <c r="AR541" s="263"/>
    </row>
    <row r="542" spans="14:44" x14ac:dyDescent="0.3">
      <c r="X542" s="261"/>
      <c r="Y542" s="261"/>
      <c r="Z542" s="261"/>
      <c r="AA542" s="261"/>
      <c r="AB542" s="261"/>
      <c r="AC542" s="261"/>
      <c r="AD542" s="261"/>
      <c r="AE542" s="261"/>
      <c r="AF542" s="261"/>
      <c r="AG542" s="261"/>
      <c r="AH542" s="261"/>
      <c r="AJ542" s="263"/>
      <c r="AK542" s="259"/>
      <c r="AL542" s="261"/>
      <c r="AM542" s="261"/>
      <c r="AN542" s="263"/>
      <c r="AO542" s="263"/>
      <c r="AQ542" s="263"/>
      <c r="AR542" s="263"/>
    </row>
    <row r="543" spans="14:44" x14ac:dyDescent="0.3">
      <c r="X543" s="261"/>
      <c r="AL543" s="261"/>
      <c r="AQ543" s="263"/>
      <c r="AR543" s="263"/>
    </row>
    <row r="544" spans="14:44" x14ac:dyDescent="0.3">
      <c r="X544" s="261"/>
      <c r="AL544" s="261"/>
      <c r="AQ544" s="263"/>
      <c r="AR544" s="263"/>
    </row>
    <row r="545" spans="12:44" x14ac:dyDescent="0.3">
      <c r="X545" s="261"/>
      <c r="AL545" s="261"/>
      <c r="AQ545" s="263"/>
      <c r="AR545" s="263"/>
    </row>
    <row r="546" spans="12:44" x14ac:dyDescent="0.3">
      <c r="X546" s="261"/>
      <c r="AL546" s="261"/>
      <c r="AQ546" s="263"/>
      <c r="AR546" s="263"/>
    </row>
    <row r="547" spans="12:44" x14ac:dyDescent="0.3">
      <c r="X547" s="261"/>
      <c r="AL547" s="261"/>
      <c r="AQ547" s="263"/>
      <c r="AR547" s="263"/>
    </row>
    <row r="548" spans="12:44" x14ac:dyDescent="0.3">
      <c r="L548" s="261"/>
      <c r="M548" s="261"/>
      <c r="N548" s="263"/>
      <c r="O548" s="261"/>
      <c r="P548" s="263"/>
      <c r="Q548" s="261"/>
      <c r="R548" s="261"/>
      <c r="S548" s="263"/>
      <c r="T548" s="263"/>
      <c r="U548" s="264"/>
      <c r="X548" s="261"/>
      <c r="Y548" s="261"/>
      <c r="Z548" s="261"/>
      <c r="AA548" s="261"/>
      <c r="AB548" s="263"/>
      <c r="AC548" s="263"/>
      <c r="AD548" s="261"/>
      <c r="AE548" s="261"/>
      <c r="AF548" s="261"/>
      <c r="AG548" s="265"/>
      <c r="AH548" s="265"/>
      <c r="AI548" s="265"/>
      <c r="AJ548" s="265"/>
      <c r="AK548" s="258"/>
      <c r="AL548" s="266"/>
      <c r="AM548" s="266"/>
      <c r="AN548" s="266"/>
      <c r="AO548" s="266"/>
    </row>
    <row r="549" spans="12:44" x14ac:dyDescent="0.3">
      <c r="X549" s="261"/>
      <c r="Y549" s="261"/>
      <c r="Z549" s="261"/>
      <c r="AA549" s="261"/>
      <c r="AB549" s="261"/>
      <c r="AC549" s="261"/>
      <c r="AD549" s="261"/>
      <c r="AE549" s="261"/>
      <c r="AF549" s="261"/>
      <c r="AG549" s="261"/>
      <c r="AH549" s="261"/>
      <c r="AI549" s="261"/>
      <c r="AJ549" s="261"/>
      <c r="AK549" s="259"/>
      <c r="AL549" s="261"/>
      <c r="AM549" s="261"/>
      <c r="AN549" s="263"/>
      <c r="AO549" s="263"/>
      <c r="AQ549" s="263"/>
      <c r="AR549" s="263"/>
    </row>
    <row r="550" spans="12:44" x14ac:dyDescent="0.3">
      <c r="X550" s="261"/>
      <c r="AL550" s="261"/>
      <c r="AM550" s="261"/>
      <c r="AN550" s="263"/>
      <c r="AO550" s="263"/>
      <c r="AQ550" s="263"/>
      <c r="AR550" s="263"/>
    </row>
    <row r="551" spans="12:44" x14ac:dyDescent="0.3">
      <c r="X551" s="261"/>
      <c r="AJ551" s="263"/>
      <c r="AL551" s="261"/>
      <c r="AQ551" s="263"/>
      <c r="AR551" s="263"/>
    </row>
    <row r="552" spans="12:44" x14ac:dyDescent="0.3">
      <c r="X552" s="261"/>
      <c r="AJ552" s="263"/>
      <c r="AL552" s="261"/>
      <c r="AM552" s="261"/>
      <c r="AQ552" s="263"/>
      <c r="AR552" s="263"/>
    </row>
    <row r="553" spans="12:44" x14ac:dyDescent="0.3">
      <c r="X553" s="261"/>
      <c r="AJ553" s="263"/>
      <c r="AL553" s="261"/>
      <c r="AQ553" s="263"/>
      <c r="AR553" s="263"/>
    </row>
    <row r="554" spans="12:44" x14ac:dyDescent="0.3">
      <c r="X554" s="261"/>
      <c r="AL554" s="261"/>
      <c r="AQ554" s="263"/>
      <c r="AR554" s="263"/>
    </row>
    <row r="555" spans="12:44" x14ac:dyDescent="0.3">
      <c r="X555" s="261"/>
      <c r="AJ555" s="263"/>
      <c r="AL555" s="261"/>
      <c r="AQ555" s="263"/>
      <c r="AR555" s="263"/>
    </row>
    <row r="556" spans="12:44" x14ac:dyDescent="0.3">
      <c r="X556" s="261"/>
      <c r="AJ556" s="263"/>
      <c r="AL556" s="261"/>
      <c r="AQ556" s="263"/>
      <c r="AR556" s="263"/>
    </row>
    <row r="557" spans="12:44" x14ac:dyDescent="0.3">
      <c r="X557" s="261"/>
      <c r="AJ557" s="263"/>
      <c r="AL557" s="261"/>
      <c r="AQ557" s="263"/>
      <c r="AR557" s="263"/>
    </row>
    <row r="558" spans="12:44" x14ac:dyDescent="0.3">
      <c r="X558" s="261"/>
      <c r="AJ558" s="263"/>
      <c r="AL558" s="261"/>
      <c r="AQ558" s="263"/>
      <c r="AR558" s="263"/>
    </row>
    <row r="559" spans="12:44" x14ac:dyDescent="0.3">
      <c r="X559" s="261"/>
      <c r="AL559" s="261"/>
      <c r="AQ559" s="263"/>
      <c r="AR559" s="263"/>
    </row>
    <row r="560" spans="12:44" x14ac:dyDescent="0.3">
      <c r="X560" s="261"/>
      <c r="AJ560" s="263"/>
      <c r="AL560" s="261"/>
      <c r="AQ560" s="263"/>
      <c r="AR560" s="263"/>
    </row>
    <row r="561" spans="12:44" x14ac:dyDescent="0.3">
      <c r="X561" s="261"/>
      <c r="AJ561" s="263"/>
      <c r="AL561" s="261"/>
      <c r="AQ561" s="263"/>
      <c r="AR561" s="263"/>
    </row>
    <row r="562" spans="12:44" x14ac:dyDescent="0.3">
      <c r="N562" s="267"/>
      <c r="X562" s="261"/>
      <c r="AJ562" s="263"/>
      <c r="AL562" s="261"/>
      <c r="AQ562" s="263"/>
      <c r="AR562" s="263"/>
    </row>
    <row r="563" spans="12:44" x14ac:dyDescent="0.3">
      <c r="X563" s="261"/>
      <c r="Y563" s="261"/>
      <c r="Z563" s="261"/>
      <c r="AA563" s="261"/>
      <c r="AB563" s="261"/>
      <c r="AC563" s="261"/>
      <c r="AD563" s="261"/>
      <c r="AE563" s="261"/>
      <c r="AF563" s="261"/>
      <c r="AG563" s="261"/>
      <c r="AH563" s="261"/>
      <c r="AJ563" s="263"/>
      <c r="AK563" s="259"/>
      <c r="AL563" s="261"/>
      <c r="AM563" s="261"/>
      <c r="AN563" s="263"/>
      <c r="AO563" s="263"/>
      <c r="AQ563" s="263"/>
      <c r="AR563" s="263"/>
    </row>
    <row r="564" spans="12:44" x14ac:dyDescent="0.3">
      <c r="X564" s="261"/>
      <c r="AL564" s="261"/>
      <c r="AQ564" s="263"/>
      <c r="AR564" s="263"/>
    </row>
    <row r="565" spans="12:44" x14ac:dyDescent="0.3">
      <c r="X565" s="261"/>
      <c r="AL565" s="261"/>
      <c r="AQ565" s="263"/>
      <c r="AR565" s="263"/>
    </row>
    <row r="566" spans="12:44" x14ac:dyDescent="0.3">
      <c r="X566" s="261"/>
      <c r="AL566" s="261"/>
      <c r="AQ566" s="263"/>
      <c r="AR566" s="263"/>
    </row>
    <row r="567" spans="12:44" x14ac:dyDescent="0.3">
      <c r="X567" s="261"/>
      <c r="AL567" s="261"/>
      <c r="AQ567" s="263"/>
      <c r="AR567" s="263"/>
    </row>
    <row r="568" spans="12:44" x14ac:dyDescent="0.3">
      <c r="X568" s="261"/>
      <c r="AL568" s="261"/>
      <c r="AQ568" s="263"/>
      <c r="AR568" s="263"/>
    </row>
    <row r="569" spans="12:44" x14ac:dyDescent="0.3">
      <c r="L569" s="261"/>
      <c r="M569" s="261"/>
      <c r="N569" s="263"/>
      <c r="O569" s="261"/>
      <c r="P569" s="263"/>
      <c r="Q569" s="261"/>
      <c r="R569" s="261"/>
      <c r="S569" s="263"/>
      <c r="T569" s="263"/>
      <c r="U569" s="264"/>
      <c r="X569" s="261"/>
      <c r="Y569" s="261"/>
      <c r="Z569" s="261"/>
      <c r="AA569" s="261"/>
      <c r="AB569" s="263"/>
      <c r="AC569" s="263"/>
      <c r="AD569" s="261"/>
      <c r="AE569" s="261"/>
      <c r="AF569" s="261"/>
      <c r="AG569" s="265"/>
      <c r="AH569" s="265"/>
      <c r="AI569" s="265"/>
      <c r="AJ569" s="265"/>
      <c r="AK569" s="258"/>
      <c r="AL569" s="266"/>
      <c r="AM569" s="266"/>
      <c r="AN569" s="266"/>
      <c r="AO569" s="266"/>
    </row>
    <row r="570" spans="12:44" x14ac:dyDescent="0.3">
      <c r="X570" s="261"/>
      <c r="Y570" s="261"/>
      <c r="Z570" s="261"/>
      <c r="AA570" s="261"/>
      <c r="AB570" s="261"/>
      <c r="AC570" s="261"/>
      <c r="AD570" s="261"/>
      <c r="AE570" s="261"/>
      <c r="AF570" s="261"/>
      <c r="AG570" s="261"/>
      <c r="AH570" s="261"/>
      <c r="AI570" s="261"/>
      <c r="AJ570" s="261"/>
      <c r="AK570" s="259"/>
      <c r="AL570" s="261"/>
      <c r="AM570" s="261"/>
      <c r="AN570" s="263"/>
      <c r="AO570" s="263"/>
      <c r="AQ570" s="263"/>
      <c r="AR570" s="263"/>
    </row>
    <row r="571" spans="12:44" x14ac:dyDescent="0.3">
      <c r="X571" s="261"/>
      <c r="AL571" s="261"/>
      <c r="AM571" s="261"/>
      <c r="AN571" s="263"/>
      <c r="AO571" s="263"/>
      <c r="AQ571" s="263"/>
      <c r="AR571" s="263"/>
    </row>
    <row r="572" spans="12:44" x14ac:dyDescent="0.3">
      <c r="X572" s="261"/>
      <c r="AJ572" s="263"/>
      <c r="AL572" s="261"/>
      <c r="AQ572" s="263"/>
      <c r="AR572" s="263"/>
    </row>
    <row r="573" spans="12:44" x14ac:dyDescent="0.3">
      <c r="X573" s="261"/>
      <c r="AJ573" s="263"/>
      <c r="AL573" s="261"/>
      <c r="AM573" s="261"/>
      <c r="AQ573" s="263"/>
      <c r="AR573" s="263"/>
    </row>
    <row r="574" spans="12:44" x14ac:dyDescent="0.3">
      <c r="X574" s="261"/>
      <c r="AJ574" s="263"/>
      <c r="AL574" s="261"/>
      <c r="AQ574" s="263"/>
      <c r="AR574" s="263"/>
    </row>
    <row r="575" spans="12:44" x14ac:dyDescent="0.3">
      <c r="X575" s="261"/>
      <c r="AL575" s="261"/>
      <c r="AQ575" s="263"/>
      <c r="AR575" s="263"/>
    </row>
    <row r="576" spans="12:44" x14ac:dyDescent="0.3">
      <c r="X576" s="261"/>
      <c r="AJ576" s="263"/>
      <c r="AL576" s="261"/>
      <c r="AQ576" s="263"/>
      <c r="AR576" s="263"/>
    </row>
    <row r="577" spans="12:44" x14ac:dyDescent="0.3">
      <c r="X577" s="261"/>
      <c r="AJ577" s="263"/>
      <c r="AL577" s="261"/>
      <c r="AQ577" s="263"/>
      <c r="AR577" s="263"/>
    </row>
    <row r="578" spans="12:44" x14ac:dyDescent="0.3">
      <c r="X578" s="261"/>
      <c r="AJ578" s="263"/>
      <c r="AL578" s="261"/>
      <c r="AQ578" s="263"/>
      <c r="AR578" s="263"/>
    </row>
    <row r="579" spans="12:44" x14ac:dyDescent="0.3">
      <c r="X579" s="261"/>
      <c r="AJ579" s="263"/>
      <c r="AL579" s="261"/>
      <c r="AQ579" s="263"/>
      <c r="AR579" s="263"/>
    </row>
    <row r="580" spans="12:44" x14ac:dyDescent="0.3">
      <c r="X580" s="261"/>
      <c r="AL580" s="261"/>
      <c r="AQ580" s="263"/>
      <c r="AR580" s="263"/>
    </row>
    <row r="581" spans="12:44" x14ac:dyDescent="0.3">
      <c r="X581" s="261"/>
      <c r="AJ581" s="263"/>
      <c r="AL581" s="261"/>
      <c r="AQ581" s="263"/>
      <c r="AR581" s="263"/>
    </row>
    <row r="582" spans="12:44" x14ac:dyDescent="0.3">
      <c r="X582" s="261"/>
      <c r="AJ582" s="263"/>
      <c r="AL582" s="261"/>
      <c r="AQ582" s="263"/>
      <c r="AR582" s="263"/>
    </row>
    <row r="583" spans="12:44" x14ac:dyDescent="0.3">
      <c r="N583" s="267"/>
      <c r="X583" s="261"/>
      <c r="AJ583" s="263"/>
      <c r="AL583" s="261"/>
      <c r="AQ583" s="263"/>
      <c r="AR583" s="263"/>
    </row>
    <row r="584" spans="12:44" x14ac:dyDescent="0.3">
      <c r="X584" s="261"/>
      <c r="Y584" s="261"/>
      <c r="Z584" s="261"/>
      <c r="AA584" s="261"/>
      <c r="AB584" s="261"/>
      <c r="AC584" s="261"/>
      <c r="AD584" s="261"/>
      <c r="AE584" s="261"/>
      <c r="AF584" s="261"/>
      <c r="AG584" s="261"/>
      <c r="AH584" s="261"/>
      <c r="AJ584" s="263"/>
      <c r="AK584" s="259"/>
      <c r="AL584" s="261"/>
      <c r="AM584" s="261"/>
      <c r="AN584" s="263"/>
      <c r="AO584" s="263"/>
      <c r="AQ584" s="263"/>
      <c r="AR584" s="263"/>
    </row>
    <row r="585" spans="12:44" x14ac:dyDescent="0.3">
      <c r="X585" s="261"/>
      <c r="AL585" s="261"/>
      <c r="AQ585" s="263"/>
      <c r="AR585" s="263"/>
    </row>
    <row r="586" spans="12:44" x14ac:dyDescent="0.3">
      <c r="X586" s="261"/>
      <c r="AL586" s="261"/>
      <c r="AQ586" s="263"/>
      <c r="AR586" s="263"/>
    </row>
    <row r="587" spans="12:44" x14ac:dyDescent="0.3">
      <c r="X587" s="261"/>
      <c r="AL587" s="261"/>
      <c r="AQ587" s="263"/>
      <c r="AR587" s="263"/>
    </row>
    <row r="588" spans="12:44" x14ac:dyDescent="0.3">
      <c r="X588" s="261"/>
      <c r="AL588" s="261"/>
      <c r="AQ588" s="263"/>
      <c r="AR588" s="263"/>
    </row>
    <row r="589" spans="12:44" x14ac:dyDescent="0.3">
      <c r="X589" s="261"/>
      <c r="AL589" s="261"/>
      <c r="AQ589" s="263"/>
      <c r="AR589" s="263"/>
    </row>
    <row r="590" spans="12:44" x14ac:dyDescent="0.3">
      <c r="L590" s="261"/>
      <c r="M590" s="261"/>
      <c r="N590" s="263"/>
      <c r="O590" s="261"/>
      <c r="P590" s="263"/>
      <c r="Q590" s="261"/>
      <c r="R590" s="261"/>
      <c r="S590" s="263"/>
      <c r="T590" s="263"/>
      <c r="U590" s="264"/>
      <c r="X590" s="261"/>
      <c r="Y590" s="261"/>
      <c r="Z590" s="261"/>
      <c r="AA590" s="261"/>
      <c r="AB590" s="263"/>
      <c r="AC590" s="263"/>
      <c r="AD590" s="261"/>
      <c r="AE590" s="261"/>
      <c r="AF590" s="261"/>
      <c r="AG590" s="265"/>
      <c r="AH590" s="265"/>
      <c r="AI590" s="265"/>
      <c r="AJ590" s="265"/>
      <c r="AK590" s="258"/>
      <c r="AL590" s="266"/>
      <c r="AM590" s="266"/>
      <c r="AN590" s="266"/>
      <c r="AO590" s="266"/>
    </row>
    <row r="591" spans="12:44" x14ac:dyDescent="0.3">
      <c r="X591" s="261"/>
      <c r="Y591" s="261"/>
      <c r="Z591" s="261"/>
      <c r="AA591" s="261"/>
      <c r="AB591" s="261"/>
      <c r="AC591" s="261"/>
      <c r="AD591" s="261"/>
      <c r="AE591" s="261"/>
      <c r="AF591" s="261"/>
      <c r="AG591" s="261"/>
      <c r="AH591" s="261"/>
      <c r="AI591" s="261"/>
      <c r="AJ591" s="261"/>
      <c r="AK591" s="259"/>
      <c r="AL591" s="261"/>
      <c r="AM591" s="261"/>
      <c r="AN591" s="263"/>
      <c r="AO591" s="263"/>
      <c r="AQ591" s="263"/>
      <c r="AR591" s="263"/>
    </row>
    <row r="592" spans="12:44" x14ac:dyDescent="0.3">
      <c r="X592" s="261"/>
      <c r="AL592" s="261"/>
      <c r="AM592" s="261"/>
      <c r="AN592" s="263"/>
      <c r="AO592" s="263"/>
      <c r="AQ592" s="263"/>
      <c r="AR592" s="263"/>
    </row>
    <row r="593" spans="14:44" x14ac:dyDescent="0.3">
      <c r="X593" s="261"/>
      <c r="AJ593" s="263"/>
      <c r="AL593" s="261"/>
      <c r="AQ593" s="263"/>
      <c r="AR593" s="263"/>
    </row>
    <row r="594" spans="14:44" x14ac:dyDescent="0.3">
      <c r="X594" s="261"/>
      <c r="AJ594" s="263"/>
      <c r="AL594" s="261"/>
      <c r="AM594" s="261"/>
      <c r="AQ594" s="263"/>
      <c r="AR594" s="263"/>
    </row>
    <row r="595" spans="14:44" x14ac:dyDescent="0.3">
      <c r="X595" s="261"/>
      <c r="AJ595" s="263"/>
      <c r="AL595" s="261"/>
      <c r="AQ595" s="263"/>
      <c r="AR595" s="263"/>
    </row>
    <row r="596" spans="14:44" x14ac:dyDescent="0.3">
      <c r="X596" s="261"/>
      <c r="AL596" s="261"/>
      <c r="AQ596" s="263"/>
      <c r="AR596" s="263"/>
    </row>
    <row r="597" spans="14:44" x14ac:dyDescent="0.3">
      <c r="X597" s="261"/>
      <c r="AJ597" s="263"/>
      <c r="AL597" s="261"/>
      <c r="AQ597" s="263"/>
      <c r="AR597" s="263"/>
    </row>
    <row r="598" spans="14:44" x14ac:dyDescent="0.3">
      <c r="X598" s="261"/>
      <c r="AJ598" s="263"/>
      <c r="AL598" s="261"/>
      <c r="AQ598" s="263"/>
      <c r="AR598" s="263"/>
    </row>
    <row r="599" spans="14:44" x14ac:dyDescent="0.3">
      <c r="X599" s="261"/>
      <c r="AJ599" s="263"/>
      <c r="AL599" s="261"/>
      <c r="AQ599" s="263"/>
      <c r="AR599" s="263"/>
    </row>
    <row r="600" spans="14:44" x14ac:dyDescent="0.3">
      <c r="X600" s="261"/>
      <c r="AJ600" s="263"/>
      <c r="AL600" s="261"/>
      <c r="AQ600" s="263"/>
      <c r="AR600" s="263"/>
    </row>
    <row r="601" spans="14:44" x14ac:dyDescent="0.3">
      <c r="X601" s="261"/>
      <c r="AL601" s="261"/>
      <c r="AQ601" s="263"/>
      <c r="AR601" s="263"/>
    </row>
    <row r="602" spans="14:44" x14ac:dyDescent="0.3">
      <c r="X602" s="261"/>
      <c r="AJ602" s="263"/>
      <c r="AL602" s="261"/>
      <c r="AQ602" s="263"/>
      <c r="AR602" s="263"/>
    </row>
    <row r="603" spans="14:44" x14ac:dyDescent="0.3">
      <c r="X603" s="261"/>
      <c r="AJ603" s="263"/>
      <c r="AL603" s="261"/>
      <c r="AQ603" s="263"/>
      <c r="AR603" s="263"/>
    </row>
    <row r="604" spans="14:44" x14ac:dyDescent="0.3">
      <c r="N604" s="267"/>
      <c r="X604" s="261"/>
      <c r="AJ604" s="263"/>
      <c r="AL604" s="261"/>
      <c r="AQ604" s="263"/>
      <c r="AR604" s="263"/>
    </row>
    <row r="605" spans="14:44" x14ac:dyDescent="0.3">
      <c r="X605" s="261"/>
      <c r="Y605" s="261"/>
      <c r="Z605" s="261"/>
      <c r="AA605" s="261"/>
      <c r="AB605" s="261"/>
      <c r="AC605" s="261"/>
      <c r="AD605" s="261"/>
      <c r="AE605" s="261"/>
      <c r="AF605" s="261"/>
      <c r="AG605" s="261"/>
      <c r="AH605" s="261"/>
      <c r="AJ605" s="263"/>
      <c r="AK605" s="259"/>
      <c r="AL605" s="261"/>
      <c r="AM605" s="261"/>
      <c r="AN605" s="263"/>
      <c r="AO605" s="263"/>
      <c r="AQ605" s="263"/>
      <c r="AR605" s="263"/>
    </row>
    <row r="606" spans="14:44" x14ac:dyDescent="0.3">
      <c r="X606" s="261"/>
      <c r="AL606" s="261"/>
      <c r="AQ606" s="263"/>
      <c r="AR606" s="263"/>
    </row>
    <row r="607" spans="14:44" x14ac:dyDescent="0.3">
      <c r="X607" s="261"/>
      <c r="AL607" s="261"/>
      <c r="AQ607" s="263"/>
      <c r="AR607" s="263"/>
    </row>
    <row r="608" spans="14:44" x14ac:dyDescent="0.3">
      <c r="X608" s="261"/>
      <c r="AL608" s="261"/>
      <c r="AQ608" s="263"/>
      <c r="AR608" s="263"/>
    </row>
    <row r="609" spans="12:44" x14ac:dyDescent="0.3">
      <c r="X609" s="261"/>
      <c r="AL609" s="261"/>
      <c r="AQ609" s="263"/>
      <c r="AR609" s="263"/>
    </row>
    <row r="610" spans="12:44" x14ac:dyDescent="0.3">
      <c r="X610" s="261"/>
      <c r="AL610" s="261"/>
      <c r="AQ610" s="263"/>
      <c r="AR610" s="263"/>
    </row>
    <row r="611" spans="12:44" x14ac:dyDescent="0.3">
      <c r="L611" s="261"/>
      <c r="M611" s="261"/>
      <c r="N611" s="263"/>
      <c r="O611" s="261"/>
      <c r="P611" s="263"/>
      <c r="Q611" s="261"/>
      <c r="R611" s="261"/>
      <c r="S611" s="263"/>
      <c r="T611" s="263"/>
      <c r="U611" s="264"/>
      <c r="X611" s="261"/>
      <c r="Y611" s="261"/>
      <c r="Z611" s="261"/>
      <c r="AA611" s="261"/>
      <c r="AB611" s="263"/>
      <c r="AC611" s="263"/>
      <c r="AD611" s="261"/>
      <c r="AE611" s="261"/>
      <c r="AF611" s="261"/>
      <c r="AG611" s="265"/>
      <c r="AH611" s="265"/>
      <c r="AI611" s="265"/>
      <c r="AJ611" s="265"/>
      <c r="AK611" s="258"/>
      <c r="AL611" s="266"/>
      <c r="AM611" s="266"/>
      <c r="AN611" s="266"/>
      <c r="AO611" s="266"/>
    </row>
    <row r="612" spans="12:44" x14ac:dyDescent="0.3">
      <c r="X612" s="261"/>
      <c r="Y612" s="261"/>
      <c r="Z612" s="261"/>
      <c r="AA612" s="261"/>
      <c r="AB612" s="261"/>
      <c r="AC612" s="261"/>
      <c r="AD612" s="261"/>
      <c r="AE612" s="261"/>
      <c r="AF612" s="261"/>
      <c r="AG612" s="261"/>
      <c r="AH612" s="261"/>
      <c r="AI612" s="261"/>
      <c r="AJ612" s="261"/>
      <c r="AK612" s="259"/>
      <c r="AL612" s="261"/>
      <c r="AM612" s="261"/>
      <c r="AN612" s="263"/>
      <c r="AO612" s="263"/>
      <c r="AQ612" s="263"/>
      <c r="AR612" s="263"/>
    </row>
    <row r="613" spans="12:44" x14ac:dyDescent="0.3">
      <c r="X613" s="261"/>
      <c r="AL613" s="261"/>
      <c r="AM613" s="261"/>
      <c r="AN613" s="263"/>
      <c r="AO613" s="263"/>
      <c r="AQ613" s="263"/>
      <c r="AR613" s="263"/>
    </row>
    <row r="614" spans="12:44" x14ac:dyDescent="0.3">
      <c r="X614" s="261"/>
      <c r="AJ614" s="263"/>
      <c r="AL614" s="261"/>
      <c r="AQ614" s="263"/>
      <c r="AR614" s="263"/>
    </row>
    <row r="615" spans="12:44" x14ac:dyDescent="0.3">
      <c r="X615" s="261"/>
      <c r="AJ615" s="263"/>
      <c r="AL615" s="261"/>
      <c r="AM615" s="261"/>
      <c r="AQ615" s="263"/>
      <c r="AR615" s="263"/>
    </row>
    <row r="616" spans="12:44" x14ac:dyDescent="0.3">
      <c r="X616" s="261"/>
      <c r="AJ616" s="263"/>
      <c r="AL616" s="261"/>
      <c r="AQ616" s="263"/>
      <c r="AR616" s="263"/>
    </row>
    <row r="617" spans="12:44" x14ac:dyDescent="0.3">
      <c r="X617" s="261"/>
      <c r="AL617" s="261"/>
      <c r="AQ617" s="263"/>
      <c r="AR617" s="263"/>
    </row>
    <row r="618" spans="12:44" x14ac:dyDescent="0.3">
      <c r="X618" s="261"/>
      <c r="AJ618" s="263"/>
      <c r="AL618" s="261"/>
      <c r="AQ618" s="263"/>
      <c r="AR618" s="263"/>
    </row>
    <row r="619" spans="12:44" x14ac:dyDescent="0.3">
      <c r="X619" s="261"/>
      <c r="AJ619" s="263"/>
      <c r="AL619" s="261"/>
      <c r="AQ619" s="263"/>
      <c r="AR619" s="263"/>
    </row>
    <row r="620" spans="12:44" x14ac:dyDescent="0.3">
      <c r="X620" s="261"/>
      <c r="AJ620" s="263"/>
      <c r="AL620" s="261"/>
      <c r="AQ620" s="263"/>
      <c r="AR620" s="263"/>
    </row>
    <row r="621" spans="12:44" x14ac:dyDescent="0.3">
      <c r="X621" s="261"/>
      <c r="AJ621" s="263"/>
      <c r="AL621" s="261"/>
      <c r="AQ621" s="263"/>
      <c r="AR621" s="263"/>
    </row>
    <row r="622" spans="12:44" x14ac:dyDescent="0.3">
      <c r="X622" s="261"/>
      <c r="AL622" s="261"/>
      <c r="AQ622" s="263"/>
      <c r="AR622" s="263"/>
    </row>
    <row r="623" spans="12:44" x14ac:dyDescent="0.3">
      <c r="X623" s="261"/>
      <c r="AJ623" s="263"/>
      <c r="AL623" s="261"/>
      <c r="AQ623" s="263"/>
      <c r="AR623" s="263"/>
    </row>
    <row r="624" spans="12:44" x14ac:dyDescent="0.3">
      <c r="X624" s="261"/>
      <c r="AJ624" s="263"/>
      <c r="AL624" s="261"/>
      <c r="AQ624" s="263"/>
      <c r="AR624" s="263"/>
    </row>
    <row r="625" spans="12:44" x14ac:dyDescent="0.3">
      <c r="N625" s="267"/>
      <c r="X625" s="261"/>
      <c r="AJ625" s="263"/>
      <c r="AL625" s="261"/>
      <c r="AQ625" s="263"/>
      <c r="AR625" s="263"/>
    </row>
    <row r="626" spans="12:44" x14ac:dyDescent="0.3">
      <c r="X626" s="261"/>
      <c r="Y626" s="261"/>
      <c r="Z626" s="261"/>
      <c r="AA626" s="261"/>
      <c r="AB626" s="261"/>
      <c r="AC626" s="261"/>
      <c r="AD626" s="261"/>
      <c r="AE626" s="261"/>
      <c r="AF626" s="261"/>
      <c r="AG626" s="261"/>
      <c r="AH626" s="261"/>
      <c r="AJ626" s="263"/>
      <c r="AK626" s="259"/>
      <c r="AL626" s="261"/>
      <c r="AM626" s="261"/>
      <c r="AN626" s="263"/>
      <c r="AO626" s="263"/>
      <c r="AQ626" s="263"/>
      <c r="AR626" s="263"/>
    </row>
    <row r="627" spans="12:44" x14ac:dyDescent="0.3">
      <c r="X627" s="261"/>
      <c r="AL627" s="261"/>
      <c r="AQ627" s="263"/>
      <c r="AR627" s="263"/>
    </row>
    <row r="628" spans="12:44" x14ac:dyDescent="0.3">
      <c r="X628" s="261"/>
      <c r="AL628" s="261"/>
      <c r="AQ628" s="263"/>
      <c r="AR628" s="263"/>
    </row>
    <row r="629" spans="12:44" x14ac:dyDescent="0.3">
      <c r="X629" s="261"/>
      <c r="AL629" s="261"/>
      <c r="AQ629" s="263"/>
      <c r="AR629" s="263"/>
    </row>
    <row r="630" spans="12:44" x14ac:dyDescent="0.3">
      <c r="X630" s="261"/>
      <c r="AL630" s="261"/>
      <c r="AQ630" s="263"/>
      <c r="AR630" s="263"/>
    </row>
    <row r="631" spans="12:44" x14ac:dyDescent="0.3">
      <c r="X631" s="261"/>
      <c r="AL631" s="261"/>
      <c r="AQ631" s="263"/>
      <c r="AR631" s="263"/>
    </row>
    <row r="632" spans="12:44" x14ac:dyDescent="0.3">
      <c r="L632" s="261"/>
      <c r="M632" s="261"/>
      <c r="N632" s="263"/>
      <c r="O632" s="261"/>
      <c r="P632" s="263"/>
      <c r="Q632" s="261"/>
      <c r="R632" s="261"/>
      <c r="S632" s="263"/>
      <c r="T632" s="263"/>
      <c r="U632" s="264"/>
      <c r="X632" s="261"/>
      <c r="Y632" s="261"/>
      <c r="Z632" s="261"/>
      <c r="AA632" s="261"/>
      <c r="AB632" s="263"/>
      <c r="AC632" s="263"/>
      <c r="AD632" s="261"/>
      <c r="AE632" s="261"/>
      <c r="AF632" s="261"/>
      <c r="AG632" s="265"/>
      <c r="AH632" s="265"/>
      <c r="AI632" s="265"/>
      <c r="AJ632" s="265"/>
      <c r="AK632" s="258"/>
      <c r="AL632" s="266"/>
      <c r="AM632" s="266"/>
      <c r="AN632" s="266"/>
      <c r="AO632" s="266"/>
    </row>
    <row r="633" spans="12:44" x14ac:dyDescent="0.3">
      <c r="X633" s="261"/>
      <c r="Y633" s="261"/>
      <c r="Z633" s="261"/>
      <c r="AA633" s="261"/>
      <c r="AB633" s="261"/>
      <c r="AC633" s="261"/>
      <c r="AD633" s="261"/>
      <c r="AE633" s="261"/>
      <c r="AF633" s="261"/>
      <c r="AG633" s="261"/>
      <c r="AH633" s="261"/>
      <c r="AI633" s="261"/>
      <c r="AJ633" s="261"/>
      <c r="AK633" s="259"/>
      <c r="AL633" s="261"/>
      <c r="AM633" s="261"/>
      <c r="AN633" s="263"/>
      <c r="AO633" s="263"/>
      <c r="AQ633" s="263"/>
      <c r="AR633" s="263"/>
    </row>
    <row r="634" spans="12:44" x14ac:dyDescent="0.3">
      <c r="X634" s="261"/>
      <c r="AL634" s="261"/>
      <c r="AM634" s="261"/>
      <c r="AN634" s="263"/>
      <c r="AO634" s="263"/>
      <c r="AQ634" s="263"/>
      <c r="AR634" s="263"/>
    </row>
    <row r="635" spans="12:44" x14ac:dyDescent="0.3">
      <c r="X635" s="261"/>
      <c r="AJ635" s="263"/>
      <c r="AL635" s="261"/>
      <c r="AQ635" s="263"/>
      <c r="AR635" s="263"/>
    </row>
    <row r="636" spans="12:44" x14ac:dyDescent="0.3">
      <c r="X636" s="261"/>
      <c r="AJ636" s="263"/>
      <c r="AL636" s="261"/>
      <c r="AM636" s="261"/>
      <c r="AQ636" s="263"/>
      <c r="AR636" s="263"/>
    </row>
    <row r="637" spans="12:44" x14ac:dyDescent="0.3">
      <c r="X637" s="261"/>
      <c r="AJ637" s="263"/>
      <c r="AL637" s="261"/>
      <c r="AQ637" s="263"/>
      <c r="AR637" s="263"/>
    </row>
    <row r="638" spans="12:44" x14ac:dyDescent="0.3">
      <c r="X638" s="261"/>
      <c r="AL638" s="261"/>
      <c r="AQ638" s="263"/>
      <c r="AR638" s="263"/>
    </row>
    <row r="639" spans="12:44" x14ac:dyDescent="0.3">
      <c r="X639" s="261"/>
      <c r="AJ639" s="263"/>
      <c r="AL639" s="261"/>
      <c r="AQ639" s="263"/>
      <c r="AR639" s="263"/>
    </row>
    <row r="640" spans="12:44" x14ac:dyDescent="0.3">
      <c r="X640" s="261"/>
      <c r="AJ640" s="263"/>
      <c r="AL640" s="261"/>
      <c r="AQ640" s="263"/>
      <c r="AR640" s="263"/>
    </row>
    <row r="641" spans="12:44" x14ac:dyDescent="0.3">
      <c r="X641" s="261"/>
      <c r="AJ641" s="263"/>
      <c r="AL641" s="261"/>
      <c r="AQ641" s="263"/>
      <c r="AR641" s="263"/>
    </row>
    <row r="642" spans="12:44" x14ac:dyDescent="0.3">
      <c r="X642" s="261"/>
      <c r="AJ642" s="263"/>
      <c r="AL642" s="261"/>
      <c r="AQ642" s="263"/>
      <c r="AR642" s="263"/>
    </row>
    <row r="643" spans="12:44" x14ac:dyDescent="0.3">
      <c r="X643" s="261"/>
      <c r="AL643" s="261"/>
      <c r="AQ643" s="263"/>
      <c r="AR643" s="263"/>
    </row>
    <row r="644" spans="12:44" x14ac:dyDescent="0.3">
      <c r="X644" s="261"/>
      <c r="AJ644" s="263"/>
      <c r="AL644" s="261"/>
      <c r="AQ644" s="263"/>
      <c r="AR644" s="263"/>
    </row>
    <row r="645" spans="12:44" x14ac:dyDescent="0.3">
      <c r="X645" s="261"/>
      <c r="AJ645" s="263"/>
      <c r="AL645" s="261"/>
      <c r="AQ645" s="263"/>
      <c r="AR645" s="263"/>
    </row>
    <row r="646" spans="12:44" x14ac:dyDescent="0.3">
      <c r="N646" s="267"/>
      <c r="X646" s="261"/>
      <c r="AJ646" s="263"/>
      <c r="AL646" s="261"/>
      <c r="AQ646" s="263"/>
      <c r="AR646" s="263"/>
    </row>
    <row r="647" spans="12:44" x14ac:dyDescent="0.3">
      <c r="X647" s="261"/>
      <c r="Y647" s="261"/>
      <c r="Z647" s="261"/>
      <c r="AA647" s="261"/>
      <c r="AB647" s="261"/>
      <c r="AC647" s="261"/>
      <c r="AD647" s="261"/>
      <c r="AE647" s="261"/>
      <c r="AF647" s="261"/>
      <c r="AG647" s="261"/>
      <c r="AH647" s="261"/>
      <c r="AJ647" s="263"/>
      <c r="AK647" s="259"/>
      <c r="AL647" s="261"/>
      <c r="AM647" s="261"/>
      <c r="AN647" s="263"/>
      <c r="AO647" s="263"/>
      <c r="AQ647" s="263"/>
      <c r="AR647" s="263"/>
    </row>
    <row r="648" spans="12:44" x14ac:dyDescent="0.3">
      <c r="X648" s="261"/>
      <c r="AL648" s="261"/>
      <c r="AQ648" s="263"/>
      <c r="AR648" s="263"/>
    </row>
    <row r="649" spans="12:44" x14ac:dyDescent="0.3">
      <c r="X649" s="261"/>
      <c r="AL649" s="261"/>
      <c r="AQ649" s="263"/>
      <c r="AR649" s="263"/>
    </row>
    <row r="650" spans="12:44" x14ac:dyDescent="0.3">
      <c r="X650" s="261"/>
      <c r="AL650" s="261"/>
      <c r="AQ650" s="263"/>
      <c r="AR650" s="263"/>
    </row>
    <row r="651" spans="12:44" x14ac:dyDescent="0.3">
      <c r="X651" s="261"/>
      <c r="AL651" s="261"/>
      <c r="AQ651" s="263"/>
      <c r="AR651" s="263"/>
    </row>
    <row r="652" spans="12:44" x14ac:dyDescent="0.3">
      <c r="X652" s="261"/>
      <c r="AL652" s="261"/>
      <c r="AQ652" s="263"/>
      <c r="AR652" s="263"/>
    </row>
    <row r="653" spans="12:44" x14ac:dyDescent="0.3">
      <c r="L653" s="261"/>
      <c r="M653" s="261"/>
      <c r="N653" s="263"/>
      <c r="O653" s="261"/>
      <c r="P653" s="263"/>
      <c r="Q653" s="261"/>
      <c r="R653" s="261"/>
      <c r="S653" s="263"/>
      <c r="T653" s="263"/>
      <c r="U653" s="264"/>
      <c r="X653" s="261"/>
      <c r="Y653" s="261"/>
      <c r="Z653" s="261"/>
      <c r="AA653" s="261"/>
      <c r="AB653" s="263"/>
      <c r="AC653" s="263"/>
      <c r="AD653" s="261"/>
      <c r="AE653" s="261"/>
      <c r="AF653" s="261"/>
      <c r="AG653" s="265"/>
      <c r="AH653" s="265"/>
      <c r="AI653" s="265"/>
      <c r="AJ653" s="265"/>
      <c r="AK653" s="258"/>
      <c r="AL653" s="266"/>
      <c r="AM653" s="266"/>
      <c r="AN653" s="266"/>
      <c r="AO653" s="266"/>
    </row>
    <row r="654" spans="12:44" x14ac:dyDescent="0.3">
      <c r="X654" s="261"/>
      <c r="Y654" s="261"/>
      <c r="Z654" s="261"/>
      <c r="AA654" s="261"/>
      <c r="AB654" s="261"/>
      <c r="AC654" s="261"/>
      <c r="AD654" s="261"/>
      <c r="AE654" s="261"/>
      <c r="AF654" s="261"/>
      <c r="AG654" s="261"/>
      <c r="AH654" s="261"/>
      <c r="AI654" s="261"/>
      <c r="AJ654" s="261"/>
      <c r="AK654" s="259"/>
      <c r="AL654" s="261"/>
      <c r="AM654" s="261"/>
      <c r="AN654" s="263"/>
      <c r="AO654" s="263"/>
      <c r="AQ654" s="263"/>
      <c r="AR654" s="263"/>
    </row>
    <row r="655" spans="12:44" x14ac:dyDescent="0.3">
      <c r="X655" s="261"/>
      <c r="AL655" s="261"/>
      <c r="AM655" s="261"/>
      <c r="AN655" s="263"/>
      <c r="AO655" s="263"/>
      <c r="AQ655" s="263"/>
      <c r="AR655" s="263"/>
    </row>
    <row r="656" spans="12:44" x14ac:dyDescent="0.3">
      <c r="X656" s="261"/>
      <c r="AJ656" s="263"/>
      <c r="AL656" s="261"/>
      <c r="AQ656" s="263"/>
      <c r="AR656" s="263"/>
    </row>
    <row r="657" spans="14:44" x14ac:dyDescent="0.3">
      <c r="X657" s="261"/>
      <c r="AJ657" s="263"/>
      <c r="AL657" s="261"/>
      <c r="AM657" s="261"/>
      <c r="AQ657" s="263"/>
      <c r="AR657" s="263"/>
    </row>
    <row r="658" spans="14:44" x14ac:dyDescent="0.3">
      <c r="X658" s="261"/>
      <c r="AJ658" s="263"/>
      <c r="AL658" s="261"/>
      <c r="AQ658" s="263"/>
      <c r="AR658" s="263"/>
    </row>
    <row r="659" spans="14:44" x14ac:dyDescent="0.3">
      <c r="X659" s="261"/>
      <c r="AL659" s="261"/>
      <c r="AQ659" s="263"/>
      <c r="AR659" s="263"/>
    </row>
    <row r="660" spans="14:44" x14ac:dyDescent="0.3">
      <c r="X660" s="261"/>
      <c r="AJ660" s="263"/>
      <c r="AL660" s="261"/>
      <c r="AQ660" s="263"/>
      <c r="AR660" s="263"/>
    </row>
    <row r="661" spans="14:44" x14ac:dyDescent="0.3">
      <c r="X661" s="261"/>
      <c r="AJ661" s="263"/>
      <c r="AL661" s="261"/>
      <c r="AQ661" s="263"/>
      <c r="AR661" s="263"/>
    </row>
    <row r="662" spans="14:44" x14ac:dyDescent="0.3">
      <c r="X662" s="261"/>
      <c r="AJ662" s="263"/>
      <c r="AL662" s="261"/>
      <c r="AQ662" s="263"/>
      <c r="AR662" s="263"/>
    </row>
    <row r="663" spans="14:44" x14ac:dyDescent="0.3">
      <c r="X663" s="261"/>
      <c r="AJ663" s="263"/>
      <c r="AL663" s="261"/>
      <c r="AQ663" s="263"/>
      <c r="AR663" s="263"/>
    </row>
    <row r="664" spans="14:44" x14ac:dyDescent="0.3">
      <c r="X664" s="261"/>
      <c r="AL664" s="261"/>
      <c r="AQ664" s="263"/>
      <c r="AR664" s="263"/>
    </row>
    <row r="665" spans="14:44" x14ac:dyDescent="0.3">
      <c r="X665" s="261"/>
      <c r="AJ665" s="263"/>
      <c r="AL665" s="261"/>
      <c r="AQ665" s="263"/>
      <c r="AR665" s="263"/>
    </row>
    <row r="666" spans="14:44" x14ac:dyDescent="0.3">
      <c r="X666" s="261"/>
      <c r="AJ666" s="263"/>
      <c r="AL666" s="261"/>
      <c r="AQ666" s="263"/>
      <c r="AR666" s="263"/>
    </row>
    <row r="667" spans="14:44" x14ac:dyDescent="0.3">
      <c r="N667" s="267"/>
      <c r="X667" s="261"/>
      <c r="AJ667" s="263"/>
      <c r="AL667" s="261"/>
      <c r="AQ667" s="263"/>
      <c r="AR667" s="263"/>
    </row>
    <row r="668" spans="14:44" x14ac:dyDescent="0.3">
      <c r="X668" s="261"/>
      <c r="Y668" s="261"/>
      <c r="Z668" s="261"/>
      <c r="AA668" s="261"/>
      <c r="AB668" s="261"/>
      <c r="AC668" s="261"/>
      <c r="AD668" s="261"/>
      <c r="AE668" s="261"/>
      <c r="AF668" s="261"/>
      <c r="AG668" s="261"/>
      <c r="AH668" s="261"/>
      <c r="AJ668" s="263"/>
      <c r="AK668" s="259"/>
      <c r="AL668" s="261"/>
      <c r="AM668" s="261"/>
      <c r="AN668" s="263"/>
      <c r="AO668" s="263"/>
      <c r="AQ668" s="263"/>
      <c r="AR668" s="263"/>
    </row>
    <row r="669" spans="14:44" x14ac:dyDescent="0.3">
      <c r="X669" s="261"/>
      <c r="AL669" s="261"/>
      <c r="AQ669" s="263"/>
      <c r="AR669" s="263"/>
    </row>
    <row r="670" spans="14:44" x14ac:dyDescent="0.3">
      <c r="X670" s="261"/>
      <c r="AL670" s="261"/>
      <c r="AQ670" s="263"/>
      <c r="AR670" s="263"/>
    </row>
    <row r="671" spans="14:44" x14ac:dyDescent="0.3">
      <c r="X671" s="261"/>
      <c r="AL671" s="261"/>
      <c r="AQ671" s="263"/>
      <c r="AR671" s="263"/>
    </row>
    <row r="672" spans="14:44" x14ac:dyDescent="0.3">
      <c r="X672" s="261"/>
      <c r="AL672" s="261"/>
      <c r="AQ672" s="263"/>
      <c r="AR672" s="263"/>
    </row>
    <row r="673" spans="12:44" x14ac:dyDescent="0.3">
      <c r="X673" s="261"/>
      <c r="AL673" s="261"/>
      <c r="AQ673" s="263"/>
      <c r="AR673" s="263"/>
    </row>
    <row r="674" spans="12:44" x14ac:dyDescent="0.3">
      <c r="L674" s="261"/>
      <c r="M674" s="261"/>
      <c r="N674" s="263"/>
      <c r="O674" s="261"/>
      <c r="P674" s="263"/>
      <c r="Q674" s="261"/>
      <c r="R674" s="261"/>
      <c r="S674" s="263"/>
      <c r="T674" s="263"/>
      <c r="U674" s="264"/>
      <c r="X674" s="261"/>
      <c r="Y674" s="261"/>
      <c r="Z674" s="261"/>
      <c r="AA674" s="261"/>
      <c r="AB674" s="263"/>
      <c r="AC674" s="263"/>
      <c r="AD674" s="261"/>
      <c r="AE674" s="261"/>
      <c r="AF674" s="261"/>
      <c r="AG674" s="265"/>
      <c r="AH674" s="265"/>
      <c r="AI674" s="265"/>
      <c r="AJ674" s="265"/>
      <c r="AK674" s="258"/>
      <c r="AL674" s="266"/>
      <c r="AM674" s="266"/>
      <c r="AN674" s="266"/>
      <c r="AO674" s="266"/>
    </row>
    <row r="675" spans="12:44" x14ac:dyDescent="0.3">
      <c r="X675" s="261"/>
      <c r="Y675" s="261"/>
      <c r="Z675" s="261"/>
      <c r="AA675" s="261"/>
      <c r="AB675" s="261"/>
      <c r="AC675" s="261"/>
      <c r="AD675" s="261"/>
      <c r="AE675" s="261"/>
      <c r="AF675" s="261"/>
      <c r="AG675" s="261"/>
      <c r="AH675" s="261"/>
      <c r="AI675" s="261"/>
      <c r="AJ675" s="261"/>
      <c r="AK675" s="259"/>
      <c r="AL675" s="261"/>
      <c r="AM675" s="261"/>
      <c r="AN675" s="263"/>
      <c r="AO675" s="263"/>
      <c r="AQ675" s="263"/>
      <c r="AR675" s="263"/>
    </row>
    <row r="676" spans="12:44" x14ac:dyDescent="0.3">
      <c r="X676" s="261"/>
      <c r="AL676" s="261"/>
      <c r="AM676" s="261"/>
      <c r="AN676" s="263"/>
      <c r="AO676" s="263"/>
      <c r="AQ676" s="263"/>
      <c r="AR676" s="263"/>
    </row>
    <row r="677" spans="12:44" x14ac:dyDescent="0.3">
      <c r="X677" s="261"/>
      <c r="AJ677" s="263"/>
      <c r="AL677" s="261"/>
      <c r="AQ677" s="263"/>
      <c r="AR677" s="263"/>
    </row>
    <row r="678" spans="12:44" x14ac:dyDescent="0.3">
      <c r="X678" s="261"/>
      <c r="AJ678" s="263"/>
      <c r="AL678" s="261"/>
      <c r="AM678" s="261"/>
      <c r="AQ678" s="263"/>
      <c r="AR678" s="263"/>
    </row>
    <row r="679" spans="12:44" x14ac:dyDescent="0.3">
      <c r="X679" s="261"/>
      <c r="AJ679" s="263"/>
      <c r="AL679" s="261"/>
      <c r="AQ679" s="263"/>
      <c r="AR679" s="263"/>
    </row>
    <row r="680" spans="12:44" x14ac:dyDescent="0.3">
      <c r="X680" s="261"/>
      <c r="AL680" s="261"/>
      <c r="AQ680" s="263"/>
      <c r="AR680" s="263"/>
    </row>
    <row r="681" spans="12:44" x14ac:dyDescent="0.3">
      <c r="X681" s="261"/>
      <c r="AJ681" s="263"/>
      <c r="AL681" s="261"/>
      <c r="AQ681" s="263"/>
      <c r="AR681" s="263"/>
    </row>
    <row r="682" spans="12:44" x14ac:dyDescent="0.3">
      <c r="X682" s="261"/>
      <c r="AJ682" s="263"/>
      <c r="AL682" s="261"/>
      <c r="AQ682" s="263"/>
      <c r="AR682" s="263"/>
    </row>
    <row r="683" spans="12:44" x14ac:dyDescent="0.3">
      <c r="X683" s="261"/>
      <c r="AJ683" s="263"/>
      <c r="AL683" s="261"/>
      <c r="AQ683" s="263"/>
      <c r="AR683" s="263"/>
    </row>
    <row r="684" spans="12:44" x14ac:dyDescent="0.3">
      <c r="X684" s="261"/>
      <c r="AJ684" s="263"/>
      <c r="AL684" s="261"/>
      <c r="AQ684" s="263"/>
      <c r="AR684" s="263"/>
    </row>
    <row r="685" spans="12:44" x14ac:dyDescent="0.3">
      <c r="X685" s="261"/>
      <c r="AL685" s="261"/>
      <c r="AQ685" s="263"/>
      <c r="AR685" s="263"/>
    </row>
    <row r="686" spans="12:44" x14ac:dyDescent="0.3">
      <c r="X686" s="261"/>
      <c r="AJ686" s="263"/>
      <c r="AL686" s="261"/>
      <c r="AQ686" s="263"/>
      <c r="AR686" s="263"/>
    </row>
    <row r="687" spans="12:44" x14ac:dyDescent="0.3">
      <c r="X687" s="261"/>
      <c r="AJ687" s="263"/>
      <c r="AL687" s="261"/>
      <c r="AQ687" s="263"/>
      <c r="AR687" s="263"/>
    </row>
    <row r="688" spans="12:44" x14ac:dyDescent="0.3">
      <c r="N688" s="267"/>
      <c r="X688" s="261"/>
      <c r="AJ688" s="263"/>
      <c r="AL688" s="261"/>
      <c r="AQ688" s="263"/>
      <c r="AR688" s="263"/>
    </row>
    <row r="689" spans="12:44" x14ac:dyDescent="0.3">
      <c r="X689" s="261"/>
      <c r="Y689" s="261"/>
      <c r="Z689" s="261"/>
      <c r="AA689" s="261"/>
      <c r="AB689" s="261"/>
      <c r="AC689" s="261"/>
      <c r="AD689" s="261"/>
      <c r="AE689" s="261"/>
      <c r="AF689" s="261"/>
      <c r="AG689" s="261"/>
      <c r="AH689" s="261"/>
      <c r="AJ689" s="263"/>
      <c r="AK689" s="259"/>
      <c r="AL689" s="261"/>
      <c r="AM689" s="261"/>
      <c r="AN689" s="263"/>
      <c r="AO689" s="263"/>
      <c r="AQ689" s="263"/>
      <c r="AR689" s="263"/>
    </row>
    <row r="690" spans="12:44" x14ac:dyDescent="0.3">
      <c r="X690" s="261"/>
      <c r="AL690" s="261"/>
      <c r="AQ690" s="263"/>
      <c r="AR690" s="263"/>
    </row>
    <row r="691" spans="12:44" x14ac:dyDescent="0.3">
      <c r="X691" s="261"/>
      <c r="AL691" s="261"/>
      <c r="AQ691" s="263"/>
      <c r="AR691" s="263"/>
    </row>
    <row r="692" spans="12:44" x14ac:dyDescent="0.3">
      <c r="X692" s="261"/>
      <c r="AL692" s="261"/>
      <c r="AQ692" s="263"/>
      <c r="AR692" s="263"/>
    </row>
    <row r="693" spans="12:44" x14ac:dyDescent="0.3">
      <c r="X693" s="261"/>
      <c r="AL693" s="261"/>
      <c r="AQ693" s="263"/>
      <c r="AR693" s="263"/>
    </row>
    <row r="694" spans="12:44" x14ac:dyDescent="0.3">
      <c r="X694" s="261"/>
      <c r="AL694" s="261"/>
      <c r="AQ694" s="263"/>
      <c r="AR694" s="263"/>
    </row>
    <row r="695" spans="12:44" x14ac:dyDescent="0.3">
      <c r="L695" s="261"/>
      <c r="M695" s="261"/>
      <c r="N695" s="263"/>
      <c r="O695" s="261"/>
      <c r="P695" s="263"/>
      <c r="Q695" s="261"/>
      <c r="R695" s="261"/>
      <c r="S695" s="263"/>
      <c r="T695" s="263"/>
      <c r="U695" s="264"/>
      <c r="X695" s="261"/>
      <c r="Y695" s="261"/>
      <c r="Z695" s="261"/>
      <c r="AA695" s="261"/>
      <c r="AB695" s="263"/>
      <c r="AC695" s="263"/>
      <c r="AD695" s="261"/>
      <c r="AE695" s="261"/>
      <c r="AF695" s="261"/>
      <c r="AG695" s="265"/>
      <c r="AH695" s="265"/>
      <c r="AI695" s="265"/>
      <c r="AJ695" s="265"/>
      <c r="AK695" s="258"/>
      <c r="AL695" s="266"/>
      <c r="AM695" s="266"/>
      <c r="AN695" s="266"/>
      <c r="AO695" s="266"/>
    </row>
    <row r="696" spans="12:44" x14ac:dyDescent="0.3">
      <c r="X696" s="261"/>
      <c r="Y696" s="261"/>
      <c r="Z696" s="261"/>
      <c r="AA696" s="261"/>
      <c r="AB696" s="261"/>
      <c r="AC696" s="261"/>
      <c r="AD696" s="261"/>
      <c r="AE696" s="261"/>
      <c r="AF696" s="261"/>
      <c r="AG696" s="261"/>
      <c r="AH696" s="261"/>
      <c r="AI696" s="261"/>
      <c r="AJ696" s="261"/>
      <c r="AK696" s="259"/>
      <c r="AL696" s="261"/>
      <c r="AM696" s="261"/>
      <c r="AN696" s="263"/>
      <c r="AO696" s="263"/>
      <c r="AQ696" s="263"/>
      <c r="AR696" s="263"/>
    </row>
    <row r="697" spans="12:44" x14ac:dyDescent="0.3">
      <c r="X697" s="261"/>
      <c r="AL697" s="261"/>
      <c r="AM697" s="261"/>
      <c r="AN697" s="263"/>
      <c r="AO697" s="263"/>
      <c r="AQ697" s="263"/>
      <c r="AR697" s="263"/>
    </row>
    <row r="698" spans="12:44" x14ac:dyDescent="0.3">
      <c r="X698" s="261"/>
      <c r="AJ698" s="263"/>
      <c r="AL698" s="261"/>
      <c r="AQ698" s="263"/>
      <c r="AR698" s="263"/>
    </row>
    <row r="699" spans="12:44" x14ac:dyDescent="0.3">
      <c r="X699" s="261"/>
      <c r="AJ699" s="263"/>
      <c r="AL699" s="261"/>
      <c r="AM699" s="261"/>
      <c r="AQ699" s="263"/>
      <c r="AR699" s="263"/>
    </row>
    <row r="700" spans="12:44" x14ac:dyDescent="0.3">
      <c r="X700" s="261"/>
      <c r="AJ700" s="263"/>
      <c r="AL700" s="261"/>
      <c r="AQ700" s="263"/>
      <c r="AR700" s="263"/>
    </row>
    <row r="701" spans="12:44" x14ac:dyDescent="0.3">
      <c r="X701" s="261"/>
      <c r="AL701" s="261"/>
      <c r="AQ701" s="263"/>
      <c r="AR701" s="263"/>
    </row>
    <row r="702" spans="12:44" x14ac:dyDescent="0.3">
      <c r="X702" s="261"/>
      <c r="AJ702" s="263"/>
      <c r="AL702" s="261"/>
      <c r="AQ702" s="263"/>
      <c r="AR702" s="263"/>
    </row>
    <row r="703" spans="12:44" x14ac:dyDescent="0.3">
      <c r="X703" s="261"/>
      <c r="AJ703" s="263"/>
      <c r="AL703" s="261"/>
      <c r="AQ703" s="263"/>
      <c r="AR703" s="263"/>
    </row>
    <row r="704" spans="12:44" x14ac:dyDescent="0.3">
      <c r="N704" s="267"/>
      <c r="X704" s="261"/>
      <c r="AJ704" s="263"/>
      <c r="AL704" s="261"/>
      <c r="AQ704" s="263"/>
      <c r="AR704" s="263"/>
    </row>
    <row r="705" spans="12:44" x14ac:dyDescent="0.3">
      <c r="N705" s="267"/>
      <c r="X705" s="261"/>
      <c r="AJ705" s="263"/>
      <c r="AL705" s="261"/>
      <c r="AQ705" s="263"/>
      <c r="AR705" s="263"/>
    </row>
    <row r="706" spans="12:44" x14ac:dyDescent="0.3">
      <c r="N706" s="267"/>
      <c r="X706" s="261"/>
      <c r="AL706" s="261"/>
      <c r="AQ706" s="263"/>
      <c r="AR706" s="263"/>
    </row>
    <row r="707" spans="12:44" x14ac:dyDescent="0.3">
      <c r="N707" s="267"/>
      <c r="X707" s="261"/>
      <c r="AJ707" s="263"/>
      <c r="AL707" s="261"/>
      <c r="AQ707" s="263"/>
      <c r="AR707" s="263"/>
    </row>
    <row r="708" spans="12:44" x14ac:dyDescent="0.3">
      <c r="N708" s="267"/>
      <c r="X708" s="261"/>
      <c r="AJ708" s="263"/>
      <c r="AL708" s="261"/>
      <c r="AQ708" s="263"/>
      <c r="AR708" s="263"/>
    </row>
    <row r="709" spans="12:44" x14ac:dyDescent="0.3">
      <c r="N709" s="267"/>
      <c r="X709" s="261"/>
      <c r="AJ709" s="263"/>
      <c r="AL709" s="261"/>
      <c r="AQ709" s="263"/>
      <c r="AR709" s="263"/>
    </row>
    <row r="710" spans="12:44" x14ac:dyDescent="0.3">
      <c r="X710" s="261"/>
      <c r="Y710" s="261"/>
      <c r="Z710" s="261"/>
      <c r="AA710" s="261"/>
      <c r="AB710" s="261"/>
      <c r="AC710" s="261"/>
      <c r="AD710" s="261"/>
      <c r="AE710" s="261"/>
      <c r="AF710" s="261"/>
      <c r="AG710" s="261"/>
      <c r="AH710" s="261"/>
      <c r="AJ710" s="263"/>
      <c r="AK710" s="259"/>
      <c r="AL710" s="261"/>
      <c r="AM710" s="261"/>
      <c r="AN710" s="263"/>
      <c r="AO710" s="263"/>
      <c r="AQ710" s="263"/>
      <c r="AR710" s="263"/>
    </row>
    <row r="711" spans="12:44" x14ac:dyDescent="0.3">
      <c r="X711" s="261"/>
      <c r="AL711" s="261"/>
      <c r="AQ711" s="263"/>
      <c r="AR711" s="263"/>
    </row>
    <row r="712" spans="12:44" x14ac:dyDescent="0.3">
      <c r="X712" s="261"/>
      <c r="AL712" s="261"/>
      <c r="AQ712" s="263"/>
      <c r="AR712" s="263"/>
    </row>
    <row r="713" spans="12:44" x14ac:dyDescent="0.3">
      <c r="X713" s="261"/>
      <c r="AL713" s="261"/>
      <c r="AQ713" s="263"/>
      <c r="AR713" s="263"/>
    </row>
    <row r="714" spans="12:44" x14ac:dyDescent="0.3">
      <c r="X714" s="261"/>
      <c r="AL714" s="261"/>
      <c r="AQ714" s="263"/>
      <c r="AR714" s="263"/>
    </row>
    <row r="715" spans="12:44" x14ac:dyDescent="0.3">
      <c r="X715" s="261"/>
      <c r="AL715" s="261"/>
      <c r="AQ715" s="263"/>
      <c r="AR715" s="263"/>
    </row>
    <row r="716" spans="12:44" x14ac:dyDescent="0.3">
      <c r="L716" s="261"/>
      <c r="M716" s="261"/>
      <c r="N716" s="263"/>
      <c r="O716" s="261"/>
      <c r="P716" s="263"/>
      <c r="Q716" s="261"/>
      <c r="R716" s="261"/>
      <c r="S716" s="263"/>
      <c r="T716" s="263"/>
      <c r="U716" s="264"/>
      <c r="X716" s="261"/>
      <c r="Y716" s="261"/>
      <c r="Z716" s="261"/>
      <c r="AA716" s="261"/>
      <c r="AB716" s="263"/>
      <c r="AC716" s="263"/>
      <c r="AD716" s="261"/>
      <c r="AE716" s="261"/>
      <c r="AF716" s="261"/>
      <c r="AG716" s="265"/>
      <c r="AH716" s="265"/>
      <c r="AI716" s="265"/>
      <c r="AJ716" s="265"/>
      <c r="AK716" s="258"/>
      <c r="AL716" s="266"/>
      <c r="AM716" s="266"/>
      <c r="AN716" s="266"/>
      <c r="AO716" s="266"/>
    </row>
    <row r="717" spans="12:44" x14ac:dyDescent="0.3">
      <c r="X717" s="261"/>
      <c r="Y717" s="261"/>
      <c r="Z717" s="261"/>
      <c r="AA717" s="261"/>
      <c r="AB717" s="261"/>
      <c r="AC717" s="261"/>
      <c r="AD717" s="261"/>
      <c r="AE717" s="261"/>
      <c r="AF717" s="261"/>
      <c r="AG717" s="261"/>
      <c r="AH717" s="261"/>
      <c r="AI717" s="261"/>
      <c r="AJ717" s="261"/>
      <c r="AK717" s="259"/>
      <c r="AL717" s="261"/>
      <c r="AM717" s="261"/>
      <c r="AN717" s="263"/>
      <c r="AO717" s="263"/>
      <c r="AQ717" s="263"/>
      <c r="AR717" s="263"/>
    </row>
    <row r="718" spans="12:44" x14ac:dyDescent="0.3">
      <c r="X718" s="261"/>
      <c r="AL718" s="261"/>
      <c r="AM718" s="261"/>
      <c r="AN718" s="263"/>
      <c r="AO718" s="263"/>
      <c r="AQ718" s="263"/>
      <c r="AR718" s="263"/>
    </row>
    <row r="719" spans="12:44" x14ac:dyDescent="0.3">
      <c r="X719" s="261"/>
      <c r="AJ719" s="263"/>
      <c r="AL719" s="261"/>
      <c r="AQ719" s="263"/>
      <c r="AR719" s="263"/>
    </row>
    <row r="720" spans="12:44" x14ac:dyDescent="0.3">
      <c r="X720" s="261"/>
      <c r="AJ720" s="263"/>
      <c r="AL720" s="261"/>
      <c r="AM720" s="261"/>
      <c r="AQ720" s="263"/>
      <c r="AR720" s="263"/>
    </row>
    <row r="721" spans="14:44" x14ac:dyDescent="0.3">
      <c r="X721" s="261"/>
      <c r="AJ721" s="263"/>
      <c r="AL721" s="261"/>
      <c r="AQ721" s="263"/>
      <c r="AR721" s="263"/>
    </row>
    <row r="722" spans="14:44" x14ac:dyDescent="0.3">
      <c r="X722" s="261"/>
      <c r="AL722" s="261"/>
      <c r="AQ722" s="263"/>
      <c r="AR722" s="263"/>
    </row>
    <row r="723" spans="14:44" x14ac:dyDescent="0.3">
      <c r="X723" s="261"/>
      <c r="AJ723" s="263"/>
      <c r="AL723" s="261"/>
      <c r="AQ723" s="263"/>
      <c r="AR723" s="263"/>
    </row>
    <row r="724" spans="14:44" x14ac:dyDescent="0.3">
      <c r="X724" s="261"/>
      <c r="AJ724" s="263"/>
      <c r="AL724" s="261"/>
      <c r="AQ724" s="263"/>
      <c r="AR724" s="263"/>
    </row>
    <row r="725" spans="14:44" x14ac:dyDescent="0.3">
      <c r="X725" s="261"/>
      <c r="AJ725" s="263"/>
      <c r="AL725" s="261"/>
      <c r="AQ725" s="263"/>
      <c r="AR725" s="263"/>
    </row>
    <row r="726" spans="14:44" x14ac:dyDescent="0.3">
      <c r="X726" s="261"/>
      <c r="AJ726" s="263"/>
      <c r="AL726" s="261"/>
      <c r="AQ726" s="263"/>
      <c r="AR726" s="263"/>
    </row>
    <row r="727" spans="14:44" x14ac:dyDescent="0.3">
      <c r="X727" s="261"/>
      <c r="AL727" s="261"/>
      <c r="AQ727" s="263"/>
      <c r="AR727" s="263"/>
    </row>
    <row r="728" spans="14:44" x14ac:dyDescent="0.3">
      <c r="X728" s="261"/>
      <c r="AJ728" s="263"/>
      <c r="AL728" s="261"/>
      <c r="AQ728" s="263"/>
      <c r="AR728" s="263"/>
    </row>
    <row r="729" spans="14:44" x14ac:dyDescent="0.3">
      <c r="X729" s="261"/>
      <c r="AJ729" s="263"/>
      <c r="AL729" s="261"/>
      <c r="AQ729" s="263"/>
      <c r="AR729" s="263"/>
    </row>
    <row r="730" spans="14:44" x14ac:dyDescent="0.3">
      <c r="N730" s="267"/>
      <c r="X730" s="261"/>
      <c r="AJ730" s="263"/>
      <c r="AL730" s="261"/>
      <c r="AQ730" s="263"/>
      <c r="AR730" s="263"/>
    </row>
    <row r="731" spans="14:44" x14ac:dyDescent="0.3">
      <c r="X731" s="261"/>
      <c r="Y731" s="261"/>
      <c r="Z731" s="261"/>
      <c r="AA731" s="261"/>
      <c r="AB731" s="261"/>
      <c r="AC731" s="261"/>
      <c r="AD731" s="261"/>
      <c r="AE731" s="261"/>
      <c r="AF731" s="261"/>
      <c r="AG731" s="261"/>
      <c r="AH731" s="261"/>
      <c r="AJ731" s="263"/>
      <c r="AK731" s="259"/>
      <c r="AL731" s="261"/>
      <c r="AM731" s="261"/>
      <c r="AN731" s="263"/>
      <c r="AO731" s="263"/>
      <c r="AQ731" s="263"/>
      <c r="AR731" s="263"/>
    </row>
    <row r="732" spans="14:44" x14ac:dyDescent="0.3">
      <c r="X732" s="261"/>
      <c r="AL732" s="261"/>
      <c r="AQ732" s="263"/>
      <c r="AR732" s="263"/>
    </row>
    <row r="733" spans="14:44" x14ac:dyDescent="0.3">
      <c r="X733" s="261"/>
      <c r="AL733" s="261"/>
      <c r="AQ733" s="263"/>
      <c r="AR733" s="263"/>
    </row>
    <row r="734" spans="14:44" x14ac:dyDescent="0.3">
      <c r="X734" s="261"/>
      <c r="AL734" s="261"/>
      <c r="AQ734" s="263"/>
      <c r="AR734" s="263"/>
    </row>
    <row r="735" spans="14:44" x14ac:dyDescent="0.3">
      <c r="X735" s="261"/>
      <c r="AL735" s="261"/>
      <c r="AQ735" s="263"/>
      <c r="AR735" s="263"/>
    </row>
    <row r="736" spans="14:44" x14ac:dyDescent="0.3">
      <c r="X736" s="261"/>
      <c r="AL736" s="261"/>
      <c r="AQ736" s="263"/>
      <c r="AR736" s="263"/>
    </row>
    <row r="737" spans="12:44" x14ac:dyDescent="0.3">
      <c r="L737" s="261"/>
      <c r="M737" s="261"/>
      <c r="N737" s="263"/>
      <c r="O737" s="261"/>
      <c r="P737" s="263"/>
      <c r="Q737" s="261"/>
      <c r="R737" s="261"/>
      <c r="S737" s="263"/>
      <c r="T737" s="263"/>
      <c r="U737" s="264"/>
      <c r="X737" s="261"/>
      <c r="Y737" s="261"/>
      <c r="Z737" s="261"/>
      <c r="AA737" s="261"/>
      <c r="AB737" s="263"/>
      <c r="AC737" s="263"/>
      <c r="AD737" s="261"/>
      <c r="AE737" s="261"/>
      <c r="AF737" s="261"/>
      <c r="AG737" s="265"/>
      <c r="AH737" s="265"/>
      <c r="AI737" s="265"/>
      <c r="AJ737" s="265"/>
      <c r="AK737" s="258"/>
      <c r="AL737" s="266"/>
      <c r="AM737" s="266"/>
      <c r="AN737" s="266"/>
      <c r="AO737" s="266"/>
    </row>
    <row r="738" spans="12:44" x14ac:dyDescent="0.3">
      <c r="X738" s="261"/>
      <c r="Y738" s="261"/>
      <c r="Z738" s="261"/>
      <c r="AA738" s="261"/>
      <c r="AB738" s="261"/>
      <c r="AC738" s="261"/>
      <c r="AD738" s="261"/>
      <c r="AE738" s="261"/>
      <c r="AF738" s="261"/>
      <c r="AG738" s="261"/>
      <c r="AH738" s="261"/>
      <c r="AI738" s="261"/>
      <c r="AJ738" s="261"/>
      <c r="AK738" s="259"/>
      <c r="AL738" s="261"/>
      <c r="AM738" s="261"/>
      <c r="AN738" s="263"/>
      <c r="AO738" s="263"/>
      <c r="AQ738" s="263"/>
      <c r="AR738" s="263"/>
    </row>
    <row r="739" spans="12:44" x14ac:dyDescent="0.3">
      <c r="X739" s="261"/>
      <c r="AL739" s="261"/>
      <c r="AM739" s="261"/>
      <c r="AN739" s="263"/>
      <c r="AO739" s="263"/>
      <c r="AQ739" s="263"/>
      <c r="AR739" s="263"/>
    </row>
    <row r="740" spans="12:44" x14ac:dyDescent="0.3">
      <c r="X740" s="261"/>
      <c r="AJ740" s="263"/>
      <c r="AL740" s="261"/>
      <c r="AQ740" s="263"/>
      <c r="AR740" s="263"/>
    </row>
    <row r="741" spans="12:44" x14ac:dyDescent="0.3">
      <c r="X741" s="261"/>
      <c r="AJ741" s="263"/>
      <c r="AL741" s="261"/>
      <c r="AM741" s="261"/>
      <c r="AQ741" s="263"/>
      <c r="AR741" s="263"/>
    </row>
    <row r="742" spans="12:44" x14ac:dyDescent="0.3">
      <c r="X742" s="261"/>
      <c r="AJ742" s="263"/>
      <c r="AL742" s="261"/>
      <c r="AQ742" s="263"/>
      <c r="AR742" s="263"/>
    </row>
    <row r="743" spans="12:44" x14ac:dyDescent="0.3">
      <c r="X743" s="261"/>
      <c r="AL743" s="261"/>
      <c r="AQ743" s="263"/>
      <c r="AR743" s="263"/>
    </row>
    <row r="744" spans="12:44" x14ac:dyDescent="0.3">
      <c r="X744" s="261"/>
      <c r="AJ744" s="263"/>
      <c r="AL744" s="261"/>
      <c r="AQ744" s="263"/>
      <c r="AR744" s="263"/>
    </row>
    <row r="745" spans="12:44" x14ac:dyDescent="0.3">
      <c r="X745" s="261"/>
      <c r="AJ745" s="263"/>
      <c r="AL745" s="261"/>
      <c r="AQ745" s="263"/>
      <c r="AR745" s="263"/>
    </row>
    <row r="746" spans="12:44" x14ac:dyDescent="0.3">
      <c r="X746" s="261"/>
      <c r="AJ746" s="263"/>
      <c r="AL746" s="261"/>
      <c r="AQ746" s="263"/>
      <c r="AR746" s="263"/>
    </row>
    <row r="747" spans="12:44" x14ac:dyDescent="0.3">
      <c r="X747" s="261"/>
      <c r="AJ747" s="263"/>
      <c r="AL747" s="261"/>
      <c r="AQ747" s="263"/>
      <c r="AR747" s="263"/>
    </row>
    <row r="748" spans="12:44" x14ac:dyDescent="0.3">
      <c r="X748" s="261"/>
      <c r="AL748" s="261"/>
      <c r="AQ748" s="263"/>
      <c r="AR748" s="263"/>
    </row>
    <row r="749" spans="12:44" x14ac:dyDescent="0.3">
      <c r="X749" s="261"/>
      <c r="AJ749" s="263"/>
      <c r="AL749" s="261"/>
      <c r="AQ749" s="263"/>
      <c r="AR749" s="263"/>
    </row>
    <row r="750" spans="12:44" x14ac:dyDescent="0.3">
      <c r="X750" s="261"/>
      <c r="AJ750" s="263"/>
      <c r="AL750" s="261"/>
      <c r="AQ750" s="263"/>
      <c r="AR750" s="263"/>
    </row>
    <row r="751" spans="12:44" x14ac:dyDescent="0.3">
      <c r="N751" s="267"/>
      <c r="X751" s="261"/>
      <c r="AJ751" s="263"/>
      <c r="AL751" s="261"/>
      <c r="AQ751" s="263"/>
      <c r="AR751" s="263"/>
    </row>
    <row r="752" spans="12:44" x14ac:dyDescent="0.3">
      <c r="X752" s="261"/>
      <c r="Y752" s="261"/>
      <c r="Z752" s="261"/>
      <c r="AA752" s="261"/>
      <c r="AB752" s="261"/>
      <c r="AC752" s="261"/>
      <c r="AD752" s="261"/>
      <c r="AE752" s="261"/>
      <c r="AF752" s="261"/>
      <c r="AG752" s="261"/>
      <c r="AH752" s="261"/>
      <c r="AJ752" s="263"/>
      <c r="AK752" s="259"/>
      <c r="AL752" s="261"/>
      <c r="AM752" s="261"/>
      <c r="AN752" s="263"/>
      <c r="AO752" s="263"/>
      <c r="AQ752" s="263"/>
      <c r="AR752" s="263"/>
    </row>
    <row r="753" spans="12:44" x14ac:dyDescent="0.3">
      <c r="X753" s="261"/>
      <c r="AL753" s="261"/>
      <c r="AQ753" s="263"/>
      <c r="AR753" s="263"/>
    </row>
    <row r="754" spans="12:44" x14ac:dyDescent="0.3">
      <c r="X754" s="261"/>
      <c r="AL754" s="261"/>
      <c r="AQ754" s="263"/>
      <c r="AR754" s="263"/>
    </row>
    <row r="755" spans="12:44" x14ac:dyDescent="0.3">
      <c r="X755" s="261"/>
      <c r="AL755" s="261"/>
      <c r="AQ755" s="263"/>
      <c r="AR755" s="263"/>
    </row>
    <row r="756" spans="12:44" x14ac:dyDescent="0.3">
      <c r="X756" s="261"/>
      <c r="AL756" s="261"/>
      <c r="AQ756" s="263"/>
      <c r="AR756" s="263"/>
    </row>
    <row r="757" spans="12:44" x14ac:dyDescent="0.3">
      <c r="X757" s="261"/>
      <c r="AL757" s="261"/>
      <c r="AQ757" s="263"/>
      <c r="AR757" s="263"/>
    </row>
    <row r="758" spans="12:44" x14ac:dyDescent="0.3">
      <c r="L758" s="261"/>
      <c r="M758" s="261"/>
      <c r="N758" s="263"/>
      <c r="O758" s="261"/>
      <c r="P758" s="263"/>
      <c r="Q758" s="261"/>
      <c r="R758" s="261"/>
      <c r="S758" s="263"/>
      <c r="T758" s="263"/>
      <c r="U758" s="264"/>
      <c r="X758" s="261"/>
      <c r="Y758" s="261"/>
      <c r="Z758" s="261"/>
      <c r="AA758" s="261"/>
      <c r="AB758" s="263"/>
      <c r="AC758" s="263"/>
      <c r="AD758" s="261"/>
      <c r="AE758" s="261"/>
      <c r="AF758" s="261"/>
      <c r="AG758" s="265"/>
      <c r="AH758" s="265"/>
      <c r="AI758" s="265"/>
      <c r="AJ758" s="265"/>
      <c r="AK758" s="258"/>
      <c r="AL758" s="266"/>
      <c r="AM758" s="266"/>
      <c r="AN758" s="266"/>
      <c r="AO758" s="266"/>
    </row>
    <row r="759" spans="12:44" x14ac:dyDescent="0.3">
      <c r="X759" s="261"/>
      <c r="Y759" s="261"/>
      <c r="Z759" s="261"/>
      <c r="AA759" s="261"/>
      <c r="AB759" s="261"/>
      <c r="AC759" s="261"/>
      <c r="AD759" s="261"/>
      <c r="AE759" s="261"/>
      <c r="AF759" s="261"/>
      <c r="AG759" s="261"/>
      <c r="AH759" s="261"/>
      <c r="AI759" s="261"/>
      <c r="AJ759" s="261"/>
      <c r="AK759" s="259"/>
      <c r="AL759" s="261"/>
      <c r="AM759" s="261"/>
      <c r="AN759" s="263"/>
      <c r="AO759" s="263"/>
      <c r="AQ759" s="263"/>
      <c r="AR759" s="263"/>
    </row>
    <row r="760" spans="12:44" x14ac:dyDescent="0.3">
      <c r="X760" s="261"/>
      <c r="AL760" s="261"/>
      <c r="AM760" s="261"/>
      <c r="AN760" s="263"/>
      <c r="AO760" s="263"/>
      <c r="AQ760" s="263"/>
      <c r="AR760" s="263"/>
    </row>
    <row r="761" spans="12:44" x14ac:dyDescent="0.3">
      <c r="X761" s="261"/>
      <c r="AJ761" s="263"/>
      <c r="AL761" s="261"/>
      <c r="AQ761" s="263"/>
      <c r="AR761" s="263"/>
    </row>
    <row r="762" spans="12:44" x14ac:dyDescent="0.3">
      <c r="X762" s="261"/>
      <c r="AJ762" s="263"/>
      <c r="AL762" s="261"/>
      <c r="AM762" s="261"/>
      <c r="AQ762" s="263"/>
      <c r="AR762" s="263"/>
    </row>
    <row r="763" spans="12:44" x14ac:dyDescent="0.3">
      <c r="X763" s="261"/>
      <c r="AJ763" s="263"/>
      <c r="AL763" s="261"/>
      <c r="AQ763" s="263"/>
      <c r="AR763" s="263"/>
    </row>
    <row r="764" spans="12:44" x14ac:dyDescent="0.3">
      <c r="X764" s="261"/>
      <c r="AL764" s="261"/>
      <c r="AQ764" s="263"/>
      <c r="AR764" s="263"/>
    </row>
    <row r="765" spans="12:44" x14ac:dyDescent="0.3">
      <c r="X765" s="261"/>
      <c r="AJ765" s="263"/>
      <c r="AL765" s="261"/>
      <c r="AQ765" s="263"/>
      <c r="AR765" s="263"/>
    </row>
    <row r="766" spans="12:44" x14ac:dyDescent="0.3">
      <c r="X766" s="261"/>
      <c r="AJ766" s="263"/>
      <c r="AL766" s="261"/>
      <c r="AQ766" s="263"/>
      <c r="AR766" s="263"/>
    </row>
    <row r="767" spans="12:44" x14ac:dyDescent="0.3">
      <c r="X767" s="261"/>
      <c r="AJ767" s="263"/>
      <c r="AL767" s="261"/>
      <c r="AQ767" s="263"/>
      <c r="AR767" s="263"/>
    </row>
    <row r="768" spans="12:44" x14ac:dyDescent="0.3">
      <c r="X768" s="261"/>
      <c r="AJ768" s="263"/>
      <c r="AL768" s="261"/>
      <c r="AQ768" s="263"/>
      <c r="AR768" s="263"/>
    </row>
    <row r="769" spans="12:44" x14ac:dyDescent="0.3">
      <c r="X769" s="261"/>
      <c r="AL769" s="261"/>
      <c r="AQ769" s="263"/>
      <c r="AR769" s="263"/>
    </row>
    <row r="770" spans="12:44" x14ac:dyDescent="0.3">
      <c r="X770" s="261"/>
      <c r="AJ770" s="263"/>
      <c r="AL770" s="261"/>
      <c r="AQ770" s="263"/>
      <c r="AR770" s="263"/>
    </row>
    <row r="771" spans="12:44" x14ac:dyDescent="0.3">
      <c r="X771" s="261"/>
      <c r="AJ771" s="263"/>
      <c r="AL771" s="261"/>
      <c r="AQ771" s="263"/>
      <c r="AR771" s="263"/>
    </row>
    <row r="772" spans="12:44" x14ac:dyDescent="0.3">
      <c r="N772" s="267"/>
      <c r="X772" s="261"/>
      <c r="AJ772" s="263"/>
      <c r="AL772" s="261"/>
      <c r="AQ772" s="263"/>
      <c r="AR772" s="263"/>
    </row>
    <row r="773" spans="12:44" x14ac:dyDescent="0.3">
      <c r="X773" s="261"/>
      <c r="Y773" s="261"/>
      <c r="Z773" s="261"/>
      <c r="AA773" s="261"/>
      <c r="AB773" s="261"/>
      <c r="AC773" s="261"/>
      <c r="AD773" s="261"/>
      <c r="AE773" s="261"/>
      <c r="AF773" s="261"/>
      <c r="AG773" s="261"/>
      <c r="AH773" s="261"/>
      <c r="AJ773" s="263"/>
      <c r="AK773" s="259"/>
      <c r="AL773" s="261"/>
      <c r="AM773" s="261"/>
      <c r="AN773" s="263"/>
      <c r="AO773" s="263"/>
      <c r="AQ773" s="263"/>
      <c r="AR773" s="263"/>
    </row>
    <row r="774" spans="12:44" x14ac:dyDescent="0.3">
      <c r="X774" s="261"/>
      <c r="AL774" s="261"/>
      <c r="AQ774" s="263"/>
      <c r="AR774" s="263"/>
    </row>
    <row r="775" spans="12:44" x14ac:dyDescent="0.3">
      <c r="X775" s="261"/>
      <c r="AL775" s="261"/>
      <c r="AQ775" s="263"/>
      <c r="AR775" s="263"/>
    </row>
    <row r="776" spans="12:44" x14ac:dyDescent="0.3">
      <c r="X776" s="261"/>
      <c r="AL776" s="261"/>
      <c r="AQ776" s="263"/>
      <c r="AR776" s="263"/>
    </row>
    <row r="777" spans="12:44" x14ac:dyDescent="0.3">
      <c r="X777" s="261"/>
      <c r="AL777" s="261"/>
      <c r="AQ777" s="263"/>
      <c r="AR777" s="263"/>
    </row>
    <row r="778" spans="12:44" x14ac:dyDescent="0.3">
      <c r="X778" s="261"/>
      <c r="AL778" s="261"/>
      <c r="AQ778" s="263"/>
      <c r="AR778" s="263"/>
    </row>
    <row r="779" spans="12:44" x14ac:dyDescent="0.3">
      <c r="L779" s="261"/>
      <c r="M779" s="261"/>
      <c r="N779" s="263"/>
      <c r="O779" s="261"/>
      <c r="P779" s="263"/>
      <c r="Q779" s="261"/>
      <c r="R779" s="261"/>
      <c r="S779" s="263"/>
      <c r="T779" s="263"/>
      <c r="U779" s="264"/>
      <c r="X779" s="261"/>
      <c r="Y779" s="261"/>
      <c r="Z779" s="261"/>
      <c r="AA779" s="261"/>
      <c r="AB779" s="263"/>
      <c r="AC779" s="263"/>
      <c r="AD779" s="261"/>
      <c r="AE779" s="261"/>
      <c r="AF779" s="261"/>
      <c r="AG779" s="265"/>
      <c r="AH779" s="265"/>
      <c r="AI779" s="265"/>
      <c r="AJ779" s="265"/>
      <c r="AK779" s="258"/>
      <c r="AL779" s="266"/>
      <c r="AM779" s="266"/>
      <c r="AN779" s="266"/>
      <c r="AO779" s="266"/>
    </row>
    <row r="780" spans="12:44" x14ac:dyDescent="0.3">
      <c r="X780" s="261"/>
      <c r="Y780" s="261"/>
      <c r="Z780" s="261"/>
      <c r="AA780" s="261"/>
      <c r="AB780" s="261"/>
      <c r="AC780" s="261"/>
      <c r="AD780" s="261"/>
      <c r="AE780" s="261"/>
      <c r="AF780" s="261"/>
      <c r="AG780" s="261"/>
      <c r="AH780" s="261"/>
      <c r="AI780" s="261"/>
      <c r="AJ780" s="261"/>
      <c r="AK780" s="259"/>
      <c r="AL780" s="261"/>
      <c r="AM780" s="261"/>
      <c r="AN780" s="263"/>
      <c r="AO780" s="263"/>
      <c r="AQ780" s="263"/>
      <c r="AR780" s="263"/>
    </row>
    <row r="781" spans="12:44" x14ac:dyDescent="0.3">
      <c r="X781" s="261"/>
      <c r="AL781" s="261"/>
      <c r="AM781" s="261"/>
      <c r="AN781" s="263"/>
      <c r="AO781" s="263"/>
      <c r="AQ781" s="263"/>
      <c r="AR781" s="263"/>
    </row>
    <row r="782" spans="12:44" x14ac:dyDescent="0.3">
      <c r="X782" s="261"/>
      <c r="AJ782" s="263"/>
      <c r="AL782" s="261"/>
      <c r="AQ782" s="263"/>
      <c r="AR782" s="263"/>
    </row>
    <row r="783" spans="12:44" x14ac:dyDescent="0.3">
      <c r="X783" s="261"/>
      <c r="AJ783" s="263"/>
      <c r="AL783" s="261"/>
      <c r="AM783" s="261"/>
      <c r="AQ783" s="263"/>
      <c r="AR783" s="263"/>
    </row>
    <row r="784" spans="12:44" x14ac:dyDescent="0.3">
      <c r="X784" s="261"/>
      <c r="AJ784" s="263"/>
      <c r="AL784" s="261"/>
      <c r="AQ784" s="263"/>
      <c r="AR784" s="263"/>
    </row>
    <row r="785" spans="12:44" x14ac:dyDescent="0.3">
      <c r="X785" s="261"/>
      <c r="AL785" s="261"/>
      <c r="AQ785" s="263"/>
      <c r="AR785" s="263"/>
    </row>
    <row r="786" spans="12:44" x14ac:dyDescent="0.3">
      <c r="X786" s="261"/>
      <c r="AJ786" s="263"/>
      <c r="AL786" s="261"/>
      <c r="AQ786" s="263"/>
      <c r="AR786" s="263"/>
    </row>
    <row r="787" spans="12:44" x14ac:dyDescent="0.3">
      <c r="X787" s="261"/>
      <c r="AJ787" s="263"/>
      <c r="AL787" s="261"/>
      <c r="AQ787" s="263"/>
      <c r="AR787" s="263"/>
    </row>
    <row r="788" spans="12:44" x14ac:dyDescent="0.3">
      <c r="X788" s="261"/>
      <c r="AJ788" s="263"/>
      <c r="AL788" s="261"/>
      <c r="AQ788" s="263"/>
      <c r="AR788" s="263"/>
    </row>
    <row r="789" spans="12:44" x14ac:dyDescent="0.3">
      <c r="X789" s="261"/>
      <c r="AJ789" s="263"/>
      <c r="AL789" s="261"/>
      <c r="AQ789" s="263"/>
      <c r="AR789" s="263"/>
    </row>
    <row r="790" spans="12:44" x14ac:dyDescent="0.3">
      <c r="X790" s="261"/>
      <c r="AL790" s="261"/>
      <c r="AQ790" s="263"/>
      <c r="AR790" s="263"/>
    </row>
    <row r="791" spans="12:44" x14ac:dyDescent="0.3">
      <c r="X791" s="261"/>
      <c r="AJ791" s="263"/>
      <c r="AL791" s="261"/>
      <c r="AQ791" s="263"/>
      <c r="AR791" s="263"/>
    </row>
    <row r="792" spans="12:44" x14ac:dyDescent="0.3">
      <c r="X792" s="261"/>
      <c r="AJ792" s="263"/>
      <c r="AL792" s="261"/>
      <c r="AQ792" s="263"/>
      <c r="AR792" s="263"/>
    </row>
    <row r="793" spans="12:44" x14ac:dyDescent="0.3">
      <c r="N793" s="267"/>
      <c r="X793" s="261"/>
      <c r="AJ793" s="263"/>
      <c r="AL793" s="261"/>
      <c r="AQ793" s="263"/>
      <c r="AR793" s="263"/>
    </row>
    <row r="794" spans="12:44" x14ac:dyDescent="0.3">
      <c r="X794" s="261"/>
      <c r="Y794" s="261"/>
      <c r="Z794" s="261"/>
      <c r="AA794" s="261"/>
      <c r="AB794" s="261"/>
      <c r="AC794" s="261"/>
      <c r="AD794" s="261"/>
      <c r="AE794" s="261"/>
      <c r="AF794" s="261"/>
      <c r="AG794" s="261"/>
      <c r="AH794" s="261"/>
      <c r="AJ794" s="263"/>
      <c r="AK794" s="259"/>
      <c r="AL794" s="261"/>
      <c r="AM794" s="261"/>
      <c r="AN794" s="263"/>
      <c r="AO794" s="263"/>
      <c r="AQ794" s="263"/>
      <c r="AR794" s="263"/>
    </row>
    <row r="795" spans="12:44" x14ac:dyDescent="0.3">
      <c r="X795" s="261"/>
      <c r="AL795" s="261"/>
      <c r="AQ795" s="263"/>
      <c r="AR795" s="263"/>
    </row>
    <row r="796" spans="12:44" x14ac:dyDescent="0.3">
      <c r="X796" s="261"/>
      <c r="AL796" s="261"/>
      <c r="AQ796" s="263"/>
      <c r="AR796" s="263"/>
    </row>
    <row r="797" spans="12:44" x14ac:dyDescent="0.3">
      <c r="X797" s="261"/>
      <c r="AL797" s="261"/>
      <c r="AQ797" s="263"/>
      <c r="AR797" s="263"/>
    </row>
    <row r="798" spans="12:44" x14ac:dyDescent="0.3">
      <c r="X798" s="261"/>
      <c r="AL798" s="261"/>
      <c r="AQ798" s="263"/>
      <c r="AR798" s="263"/>
    </row>
    <row r="799" spans="12:44" x14ac:dyDescent="0.3">
      <c r="X799" s="261"/>
      <c r="AL799" s="261"/>
      <c r="AQ799" s="263"/>
      <c r="AR799" s="263"/>
    </row>
    <row r="800" spans="12:44" x14ac:dyDescent="0.3">
      <c r="L800" s="261"/>
      <c r="M800" s="261"/>
      <c r="N800" s="263"/>
      <c r="O800" s="261"/>
      <c r="P800" s="263"/>
      <c r="Q800" s="261"/>
      <c r="R800" s="261"/>
      <c r="S800" s="263"/>
      <c r="T800" s="263"/>
      <c r="U800" s="264"/>
      <c r="X800" s="261"/>
      <c r="Y800" s="261"/>
      <c r="Z800" s="261"/>
      <c r="AA800" s="261"/>
      <c r="AB800" s="263"/>
      <c r="AC800" s="263"/>
      <c r="AD800" s="261"/>
      <c r="AE800" s="261"/>
      <c r="AF800" s="261"/>
      <c r="AG800" s="265"/>
      <c r="AH800" s="265"/>
      <c r="AI800" s="265"/>
      <c r="AJ800" s="265"/>
      <c r="AK800" s="258"/>
      <c r="AL800" s="266"/>
      <c r="AM800" s="266"/>
      <c r="AN800" s="266"/>
      <c r="AO800" s="266"/>
    </row>
    <row r="801" spans="14:44" x14ac:dyDescent="0.3">
      <c r="X801" s="261"/>
      <c r="Y801" s="261"/>
      <c r="Z801" s="261"/>
      <c r="AA801" s="261"/>
      <c r="AB801" s="261"/>
      <c r="AC801" s="261"/>
      <c r="AD801" s="261"/>
      <c r="AE801" s="261"/>
      <c r="AF801" s="261"/>
      <c r="AG801" s="261"/>
      <c r="AH801" s="261"/>
      <c r="AI801" s="261"/>
      <c r="AJ801" s="261"/>
      <c r="AK801" s="259"/>
      <c r="AL801" s="261"/>
      <c r="AM801" s="261"/>
      <c r="AN801" s="263"/>
      <c r="AO801" s="263"/>
      <c r="AQ801" s="263"/>
      <c r="AR801" s="263"/>
    </row>
    <row r="802" spans="14:44" x14ac:dyDescent="0.3">
      <c r="X802" s="261"/>
      <c r="AL802" s="261"/>
      <c r="AM802" s="261"/>
      <c r="AN802" s="263"/>
      <c r="AO802" s="263"/>
      <c r="AQ802" s="263"/>
      <c r="AR802" s="263"/>
    </row>
    <row r="803" spans="14:44" x14ac:dyDescent="0.3">
      <c r="X803" s="261"/>
      <c r="AJ803" s="263"/>
      <c r="AL803" s="261"/>
      <c r="AQ803" s="263"/>
      <c r="AR803" s="263"/>
    </row>
    <row r="804" spans="14:44" x14ac:dyDescent="0.3">
      <c r="X804" s="261"/>
      <c r="AJ804" s="263"/>
      <c r="AL804" s="261"/>
      <c r="AM804" s="261"/>
      <c r="AQ804" s="263"/>
      <c r="AR804" s="263"/>
    </row>
    <row r="805" spans="14:44" x14ac:dyDescent="0.3">
      <c r="X805" s="261"/>
      <c r="AJ805" s="263"/>
      <c r="AL805" s="261"/>
      <c r="AQ805" s="263"/>
      <c r="AR805" s="263"/>
    </row>
    <row r="806" spans="14:44" x14ac:dyDescent="0.3">
      <c r="X806" s="261"/>
      <c r="AL806" s="261"/>
      <c r="AQ806" s="263"/>
      <c r="AR806" s="263"/>
    </row>
    <row r="807" spans="14:44" x14ac:dyDescent="0.3">
      <c r="X807" s="261"/>
      <c r="AJ807" s="263"/>
      <c r="AL807" s="261"/>
      <c r="AQ807" s="263"/>
      <c r="AR807" s="263"/>
    </row>
    <row r="808" spans="14:44" x14ac:dyDescent="0.3">
      <c r="X808" s="261"/>
      <c r="AJ808" s="263"/>
      <c r="AL808" s="261"/>
      <c r="AQ808" s="263"/>
      <c r="AR808" s="263"/>
    </row>
    <row r="809" spans="14:44" x14ac:dyDescent="0.3">
      <c r="X809" s="261"/>
      <c r="AJ809" s="263"/>
      <c r="AL809" s="261"/>
      <c r="AQ809" s="263"/>
      <c r="AR809" s="263"/>
    </row>
    <row r="810" spans="14:44" x14ac:dyDescent="0.3">
      <c r="X810" s="261"/>
      <c r="AJ810" s="263"/>
      <c r="AL810" s="261"/>
      <c r="AQ810" s="263"/>
      <c r="AR810" s="263"/>
    </row>
    <row r="811" spans="14:44" x14ac:dyDescent="0.3">
      <c r="X811" s="261"/>
      <c r="AL811" s="261"/>
      <c r="AQ811" s="263"/>
      <c r="AR811" s="263"/>
    </row>
    <row r="812" spans="14:44" x14ac:dyDescent="0.3">
      <c r="X812" s="261"/>
      <c r="AJ812" s="263"/>
      <c r="AL812" s="261"/>
      <c r="AQ812" s="263"/>
      <c r="AR812" s="263"/>
    </row>
    <row r="813" spans="14:44" x14ac:dyDescent="0.3">
      <c r="X813" s="261"/>
      <c r="AJ813" s="263"/>
      <c r="AL813" s="261"/>
      <c r="AQ813" s="263"/>
      <c r="AR813" s="263"/>
    </row>
    <row r="814" spans="14:44" x14ac:dyDescent="0.3">
      <c r="N814" s="267"/>
      <c r="X814" s="261"/>
      <c r="AJ814" s="263"/>
      <c r="AL814" s="261"/>
      <c r="AQ814" s="263"/>
      <c r="AR814" s="263"/>
    </row>
    <row r="815" spans="14:44" x14ac:dyDescent="0.3">
      <c r="X815" s="261"/>
      <c r="Y815" s="261"/>
      <c r="Z815" s="261"/>
      <c r="AA815" s="261"/>
      <c r="AB815" s="261"/>
      <c r="AC815" s="261"/>
      <c r="AD815" s="261"/>
      <c r="AE815" s="261"/>
      <c r="AF815" s="261"/>
      <c r="AG815" s="261"/>
      <c r="AH815" s="261"/>
      <c r="AJ815" s="263"/>
      <c r="AK815" s="259"/>
      <c r="AL815" s="261"/>
      <c r="AM815" s="261"/>
      <c r="AN815" s="263"/>
      <c r="AO815" s="263"/>
      <c r="AQ815" s="263"/>
      <c r="AR815" s="263"/>
    </row>
    <row r="816" spans="14:44" x14ac:dyDescent="0.3">
      <c r="X816" s="261"/>
      <c r="AL816" s="261"/>
      <c r="AQ816" s="263"/>
      <c r="AR816" s="263"/>
    </row>
    <row r="817" spans="12:44" x14ac:dyDescent="0.3">
      <c r="X817" s="261"/>
      <c r="AL817" s="261"/>
      <c r="AQ817" s="263"/>
      <c r="AR817" s="263"/>
    </row>
    <row r="818" spans="12:44" x14ac:dyDescent="0.3">
      <c r="X818" s="261"/>
      <c r="AL818" s="261"/>
      <c r="AQ818" s="263"/>
      <c r="AR818" s="263"/>
    </row>
    <row r="819" spans="12:44" x14ac:dyDescent="0.3">
      <c r="X819" s="261"/>
      <c r="AL819" s="261"/>
      <c r="AQ819" s="263"/>
      <c r="AR819" s="263"/>
    </row>
    <row r="820" spans="12:44" x14ac:dyDescent="0.3">
      <c r="X820" s="261"/>
      <c r="AL820" s="261"/>
      <c r="AQ820" s="263"/>
      <c r="AR820" s="263"/>
    </row>
    <row r="821" spans="12:44" x14ac:dyDescent="0.3">
      <c r="L821" s="261"/>
      <c r="M821" s="261"/>
      <c r="N821" s="263"/>
      <c r="O821" s="261"/>
      <c r="P821" s="263"/>
      <c r="Q821" s="261"/>
      <c r="R821" s="261"/>
      <c r="S821" s="263"/>
      <c r="T821" s="263"/>
      <c r="U821" s="264"/>
      <c r="X821" s="261"/>
      <c r="Y821" s="261"/>
      <c r="Z821" s="261"/>
      <c r="AA821" s="261"/>
      <c r="AB821" s="263"/>
      <c r="AC821" s="263"/>
      <c r="AD821" s="261"/>
      <c r="AE821" s="261"/>
      <c r="AF821" s="261"/>
      <c r="AG821" s="265"/>
      <c r="AH821" s="265"/>
      <c r="AI821" s="265"/>
      <c r="AJ821" s="265"/>
      <c r="AK821" s="258"/>
      <c r="AL821" s="266"/>
      <c r="AM821" s="266"/>
      <c r="AN821" s="266"/>
      <c r="AO821" s="266"/>
    </row>
    <row r="822" spans="12:44" x14ac:dyDescent="0.3">
      <c r="X822" s="261"/>
      <c r="Y822" s="261"/>
      <c r="Z822" s="261"/>
      <c r="AA822" s="261"/>
      <c r="AB822" s="261"/>
      <c r="AC822" s="261"/>
      <c r="AD822" s="261"/>
      <c r="AE822" s="261"/>
      <c r="AF822" s="261"/>
      <c r="AG822" s="261"/>
      <c r="AH822" s="261"/>
      <c r="AI822" s="261"/>
      <c r="AJ822" s="261"/>
      <c r="AK822" s="259"/>
      <c r="AL822" s="261"/>
      <c r="AM822" s="261"/>
      <c r="AN822" s="263"/>
      <c r="AO822" s="263"/>
      <c r="AQ822" s="263"/>
      <c r="AR822" s="263"/>
    </row>
    <row r="823" spans="12:44" x14ac:dyDescent="0.3">
      <c r="X823" s="261"/>
      <c r="AL823" s="261"/>
      <c r="AM823" s="261"/>
      <c r="AN823" s="263"/>
      <c r="AO823" s="263"/>
      <c r="AQ823" s="263"/>
      <c r="AR823" s="263"/>
    </row>
    <row r="824" spans="12:44" x14ac:dyDescent="0.3">
      <c r="X824" s="261"/>
      <c r="AJ824" s="263"/>
      <c r="AL824" s="261"/>
      <c r="AQ824" s="263"/>
      <c r="AR824" s="263"/>
    </row>
    <row r="825" spans="12:44" x14ac:dyDescent="0.3">
      <c r="X825" s="261"/>
      <c r="AJ825" s="263"/>
      <c r="AL825" s="261"/>
      <c r="AM825" s="261"/>
      <c r="AQ825" s="263"/>
      <c r="AR825" s="263"/>
    </row>
    <row r="826" spans="12:44" x14ac:dyDescent="0.3">
      <c r="X826" s="261"/>
      <c r="AJ826" s="263"/>
      <c r="AL826" s="261"/>
      <c r="AQ826" s="263"/>
      <c r="AR826" s="263"/>
    </row>
    <row r="827" spans="12:44" x14ac:dyDescent="0.3">
      <c r="X827" s="261"/>
      <c r="AL827" s="261"/>
      <c r="AQ827" s="263"/>
      <c r="AR827" s="263"/>
    </row>
    <row r="828" spans="12:44" x14ac:dyDescent="0.3">
      <c r="X828" s="261"/>
      <c r="AJ828" s="263"/>
      <c r="AL828" s="261"/>
      <c r="AQ828" s="263"/>
      <c r="AR828" s="263"/>
    </row>
    <row r="829" spans="12:44" x14ac:dyDescent="0.3">
      <c r="X829" s="261"/>
      <c r="AJ829" s="263"/>
      <c r="AL829" s="261"/>
      <c r="AQ829" s="263"/>
      <c r="AR829" s="263"/>
    </row>
    <row r="830" spans="12:44" x14ac:dyDescent="0.3">
      <c r="X830" s="261"/>
      <c r="AJ830" s="263"/>
      <c r="AL830" s="261"/>
      <c r="AQ830" s="263"/>
      <c r="AR830" s="263"/>
    </row>
    <row r="831" spans="12:44" x14ac:dyDescent="0.3">
      <c r="X831" s="261"/>
      <c r="AJ831" s="263"/>
      <c r="AL831" s="261"/>
      <c r="AQ831" s="263"/>
      <c r="AR831" s="263"/>
    </row>
    <row r="832" spans="12:44" x14ac:dyDescent="0.3">
      <c r="X832" s="261"/>
      <c r="AL832" s="261"/>
      <c r="AQ832" s="263"/>
      <c r="AR832" s="263"/>
    </row>
    <row r="833" spans="12:44" x14ac:dyDescent="0.3">
      <c r="X833" s="261"/>
      <c r="AJ833" s="263"/>
      <c r="AL833" s="261"/>
      <c r="AQ833" s="263"/>
      <c r="AR833" s="263"/>
    </row>
    <row r="834" spans="12:44" x14ac:dyDescent="0.3">
      <c r="X834" s="261"/>
      <c r="AJ834" s="263"/>
      <c r="AL834" s="261"/>
      <c r="AQ834" s="263"/>
      <c r="AR834" s="263"/>
    </row>
    <row r="835" spans="12:44" x14ac:dyDescent="0.3">
      <c r="N835" s="267"/>
      <c r="X835" s="261"/>
      <c r="AJ835" s="263"/>
      <c r="AL835" s="261"/>
      <c r="AQ835" s="263"/>
      <c r="AR835" s="263"/>
    </row>
    <row r="836" spans="12:44" x14ac:dyDescent="0.3">
      <c r="X836" s="261"/>
      <c r="Y836" s="261"/>
      <c r="Z836" s="261"/>
      <c r="AA836" s="261"/>
      <c r="AB836" s="261"/>
      <c r="AC836" s="261"/>
      <c r="AD836" s="261"/>
      <c r="AE836" s="261"/>
      <c r="AF836" s="261"/>
      <c r="AG836" s="261"/>
      <c r="AH836" s="261"/>
      <c r="AJ836" s="263"/>
      <c r="AK836" s="259"/>
      <c r="AL836" s="261"/>
      <c r="AM836" s="261"/>
      <c r="AN836" s="263"/>
      <c r="AO836" s="263"/>
      <c r="AQ836" s="263"/>
      <c r="AR836" s="263"/>
    </row>
    <row r="837" spans="12:44" x14ac:dyDescent="0.3">
      <c r="X837" s="261"/>
      <c r="AL837" s="261"/>
      <c r="AQ837" s="263"/>
      <c r="AR837" s="263"/>
    </row>
    <row r="838" spans="12:44" x14ac:dyDescent="0.3">
      <c r="X838" s="261"/>
      <c r="AL838" s="261"/>
      <c r="AQ838" s="263"/>
      <c r="AR838" s="263"/>
    </row>
    <row r="839" spans="12:44" x14ac:dyDescent="0.3">
      <c r="X839" s="261"/>
      <c r="AL839" s="261"/>
      <c r="AQ839" s="263"/>
      <c r="AR839" s="263"/>
    </row>
    <row r="840" spans="12:44" x14ac:dyDescent="0.3">
      <c r="X840" s="261"/>
      <c r="AL840" s="261"/>
      <c r="AQ840" s="263"/>
      <c r="AR840" s="263"/>
    </row>
    <row r="841" spans="12:44" x14ac:dyDescent="0.3">
      <c r="X841" s="261"/>
      <c r="AL841" s="261"/>
      <c r="AQ841" s="263"/>
      <c r="AR841" s="263"/>
    </row>
    <row r="842" spans="12:44" x14ac:dyDescent="0.3">
      <c r="L842" s="261"/>
      <c r="M842" s="261"/>
      <c r="N842" s="263"/>
      <c r="O842" s="261"/>
      <c r="P842" s="263"/>
      <c r="Q842" s="261"/>
      <c r="R842" s="261"/>
      <c r="S842" s="263"/>
      <c r="T842" s="263"/>
      <c r="U842" s="264"/>
      <c r="X842" s="261"/>
      <c r="Y842" s="261"/>
      <c r="Z842" s="261"/>
      <c r="AA842" s="261"/>
      <c r="AB842" s="263"/>
      <c r="AC842" s="263"/>
      <c r="AD842" s="261"/>
      <c r="AE842" s="261"/>
      <c r="AF842" s="261"/>
      <c r="AG842" s="265"/>
      <c r="AH842" s="265"/>
      <c r="AI842" s="265"/>
      <c r="AJ842" s="265"/>
      <c r="AK842" s="258"/>
      <c r="AL842" s="266"/>
      <c r="AM842" s="266"/>
      <c r="AN842" s="266"/>
      <c r="AO842" s="266"/>
    </row>
    <row r="843" spans="12:44" x14ac:dyDescent="0.3">
      <c r="X843" s="261"/>
      <c r="Y843" s="261"/>
      <c r="Z843" s="261"/>
      <c r="AA843" s="261"/>
      <c r="AB843" s="261"/>
      <c r="AC843" s="261"/>
      <c r="AD843" s="261"/>
      <c r="AE843" s="261"/>
      <c r="AF843" s="261"/>
      <c r="AG843" s="261"/>
      <c r="AH843" s="261"/>
      <c r="AI843" s="261"/>
      <c r="AJ843" s="261"/>
      <c r="AK843" s="259"/>
      <c r="AL843" s="261"/>
      <c r="AM843" s="261"/>
      <c r="AN843" s="263"/>
      <c r="AO843" s="263"/>
      <c r="AQ843" s="263"/>
      <c r="AR843" s="263"/>
    </row>
    <row r="844" spans="12:44" x14ac:dyDescent="0.3">
      <c r="X844" s="261"/>
      <c r="AL844" s="261"/>
      <c r="AM844" s="261"/>
      <c r="AN844" s="263"/>
      <c r="AO844" s="263"/>
      <c r="AQ844" s="263"/>
      <c r="AR844" s="263"/>
    </row>
    <row r="845" spans="12:44" x14ac:dyDescent="0.3">
      <c r="X845" s="261"/>
      <c r="AJ845" s="263"/>
      <c r="AL845" s="261"/>
      <c r="AQ845" s="263"/>
      <c r="AR845" s="263"/>
    </row>
    <row r="846" spans="12:44" x14ac:dyDescent="0.3">
      <c r="X846" s="261"/>
      <c r="AJ846" s="263"/>
      <c r="AL846" s="261"/>
      <c r="AM846" s="261"/>
      <c r="AQ846" s="263"/>
      <c r="AR846" s="263"/>
    </row>
    <row r="847" spans="12:44" x14ac:dyDescent="0.3">
      <c r="X847" s="261"/>
      <c r="AJ847" s="263"/>
      <c r="AL847" s="261"/>
      <c r="AQ847" s="263"/>
      <c r="AR847" s="263"/>
    </row>
    <row r="848" spans="12:44" x14ac:dyDescent="0.3">
      <c r="X848" s="261"/>
      <c r="AL848" s="261"/>
      <c r="AQ848" s="263"/>
      <c r="AR848" s="263"/>
    </row>
    <row r="849" spans="12:44" x14ac:dyDescent="0.3">
      <c r="X849" s="261"/>
      <c r="AJ849" s="263"/>
      <c r="AL849" s="261"/>
      <c r="AQ849" s="263"/>
      <c r="AR849" s="263"/>
    </row>
    <row r="850" spans="12:44" x14ac:dyDescent="0.3">
      <c r="X850" s="261"/>
      <c r="AJ850" s="263"/>
      <c r="AL850" s="261"/>
      <c r="AQ850" s="263"/>
      <c r="AR850" s="263"/>
    </row>
    <row r="851" spans="12:44" x14ac:dyDescent="0.3">
      <c r="X851" s="261"/>
      <c r="AJ851" s="263"/>
      <c r="AL851" s="261"/>
      <c r="AQ851" s="263"/>
      <c r="AR851" s="263"/>
    </row>
    <row r="852" spans="12:44" x14ac:dyDescent="0.3">
      <c r="X852" s="261"/>
      <c r="AJ852" s="263"/>
      <c r="AL852" s="261"/>
      <c r="AQ852" s="263"/>
      <c r="AR852" s="263"/>
    </row>
    <row r="853" spans="12:44" x14ac:dyDescent="0.3">
      <c r="X853" s="261"/>
      <c r="AL853" s="261"/>
      <c r="AQ853" s="263"/>
      <c r="AR853" s="263"/>
    </row>
    <row r="854" spans="12:44" x14ac:dyDescent="0.3">
      <c r="X854" s="261"/>
      <c r="AJ854" s="263"/>
      <c r="AL854" s="261"/>
      <c r="AQ854" s="263"/>
      <c r="AR854" s="263"/>
    </row>
    <row r="855" spans="12:44" x14ac:dyDescent="0.3">
      <c r="X855" s="261"/>
      <c r="AJ855" s="263"/>
      <c r="AL855" s="261"/>
      <c r="AQ855" s="263"/>
      <c r="AR855" s="263"/>
    </row>
    <row r="856" spans="12:44" x14ac:dyDescent="0.3">
      <c r="N856" s="267"/>
      <c r="X856" s="261"/>
      <c r="AJ856" s="263"/>
      <c r="AL856" s="261"/>
      <c r="AQ856" s="263"/>
      <c r="AR856" s="263"/>
    </row>
    <row r="857" spans="12:44" x14ac:dyDescent="0.3">
      <c r="X857" s="261"/>
      <c r="Y857" s="261"/>
      <c r="Z857" s="261"/>
      <c r="AA857" s="261"/>
      <c r="AB857" s="261"/>
      <c r="AC857" s="261"/>
      <c r="AD857" s="261"/>
      <c r="AE857" s="261"/>
      <c r="AF857" s="261"/>
      <c r="AG857" s="261"/>
      <c r="AH857" s="261"/>
      <c r="AJ857" s="263"/>
      <c r="AK857" s="259"/>
      <c r="AL857" s="261"/>
      <c r="AM857" s="261"/>
      <c r="AN857" s="263"/>
      <c r="AO857" s="263"/>
      <c r="AQ857" s="263"/>
      <c r="AR857" s="263"/>
    </row>
    <row r="858" spans="12:44" x14ac:dyDescent="0.3">
      <c r="X858" s="261"/>
      <c r="AL858" s="261"/>
      <c r="AQ858" s="263"/>
      <c r="AR858" s="263"/>
    </row>
    <row r="859" spans="12:44" x14ac:dyDescent="0.3">
      <c r="X859" s="261"/>
      <c r="AL859" s="261"/>
      <c r="AQ859" s="263"/>
      <c r="AR859" s="263"/>
    </row>
    <row r="860" spans="12:44" x14ac:dyDescent="0.3">
      <c r="X860" s="261"/>
      <c r="AL860" s="261"/>
      <c r="AQ860" s="263"/>
      <c r="AR860" s="263"/>
    </row>
    <row r="861" spans="12:44" x14ac:dyDescent="0.3">
      <c r="X861" s="261"/>
      <c r="AL861" s="261"/>
      <c r="AQ861" s="263"/>
      <c r="AR861" s="263"/>
    </row>
    <row r="862" spans="12:44" x14ac:dyDescent="0.3">
      <c r="X862" s="261"/>
      <c r="AL862" s="261"/>
      <c r="AQ862" s="263"/>
      <c r="AR862" s="263"/>
    </row>
    <row r="863" spans="12:44" x14ac:dyDescent="0.3">
      <c r="L863" s="261"/>
      <c r="M863" s="261"/>
      <c r="N863" s="263"/>
      <c r="O863" s="261"/>
      <c r="P863" s="263"/>
      <c r="Q863" s="261"/>
      <c r="R863" s="261"/>
      <c r="S863" s="263"/>
      <c r="T863" s="263"/>
      <c r="U863" s="264"/>
      <c r="X863" s="261"/>
      <c r="Y863" s="261"/>
      <c r="Z863" s="261"/>
      <c r="AA863" s="261"/>
      <c r="AB863" s="263"/>
      <c r="AC863" s="263"/>
      <c r="AD863" s="261"/>
      <c r="AE863" s="261"/>
      <c r="AF863" s="261"/>
      <c r="AG863" s="265"/>
      <c r="AH863" s="265"/>
      <c r="AI863" s="265"/>
      <c r="AJ863" s="265"/>
      <c r="AK863" s="258"/>
      <c r="AL863" s="266"/>
      <c r="AM863" s="266"/>
      <c r="AN863" s="266"/>
      <c r="AO863" s="266"/>
    </row>
    <row r="864" spans="12:44" x14ac:dyDescent="0.3">
      <c r="X864" s="261"/>
      <c r="Y864" s="261"/>
      <c r="Z864" s="261"/>
      <c r="AA864" s="261"/>
      <c r="AB864" s="261"/>
      <c r="AC864" s="261"/>
      <c r="AD864" s="261"/>
      <c r="AE864" s="261"/>
      <c r="AF864" s="261"/>
      <c r="AG864" s="261"/>
      <c r="AH864" s="261"/>
      <c r="AI864" s="261"/>
      <c r="AJ864" s="261"/>
      <c r="AK864" s="259"/>
      <c r="AL864" s="261"/>
      <c r="AM864" s="261"/>
      <c r="AN864" s="263"/>
      <c r="AO864" s="263"/>
      <c r="AQ864" s="263"/>
      <c r="AR864" s="263"/>
    </row>
    <row r="865" spans="14:44" x14ac:dyDescent="0.3">
      <c r="X865" s="261"/>
      <c r="AL865" s="261"/>
      <c r="AM865" s="261"/>
      <c r="AN865" s="263"/>
      <c r="AO865" s="263"/>
      <c r="AQ865" s="263"/>
      <c r="AR865" s="263"/>
    </row>
    <row r="866" spans="14:44" x14ac:dyDescent="0.3">
      <c r="X866" s="261"/>
      <c r="AJ866" s="263"/>
      <c r="AL866" s="261"/>
      <c r="AQ866" s="263"/>
      <c r="AR866" s="263"/>
    </row>
    <row r="867" spans="14:44" x14ac:dyDescent="0.3">
      <c r="X867" s="261"/>
      <c r="AJ867" s="263"/>
      <c r="AL867" s="261"/>
      <c r="AM867" s="261"/>
      <c r="AQ867" s="263"/>
      <c r="AR867" s="263"/>
    </row>
    <row r="868" spans="14:44" x14ac:dyDescent="0.3">
      <c r="X868" s="261"/>
      <c r="AJ868" s="263"/>
      <c r="AL868" s="261"/>
      <c r="AQ868" s="263"/>
      <c r="AR868" s="263"/>
    </row>
    <row r="869" spans="14:44" x14ac:dyDescent="0.3">
      <c r="X869" s="261"/>
      <c r="AL869" s="261"/>
      <c r="AQ869" s="263"/>
      <c r="AR869" s="263"/>
    </row>
    <row r="870" spans="14:44" x14ac:dyDescent="0.3">
      <c r="X870" s="261"/>
      <c r="AJ870" s="263"/>
      <c r="AL870" s="261"/>
      <c r="AQ870" s="263"/>
      <c r="AR870" s="263"/>
    </row>
    <row r="871" spans="14:44" x14ac:dyDescent="0.3">
      <c r="X871" s="261"/>
      <c r="AJ871" s="263"/>
      <c r="AL871" s="261"/>
      <c r="AQ871" s="263"/>
      <c r="AR871" s="263"/>
    </row>
    <row r="872" spans="14:44" x14ac:dyDescent="0.3">
      <c r="X872" s="261"/>
      <c r="AJ872" s="263"/>
      <c r="AL872" s="261"/>
      <c r="AQ872" s="263"/>
      <c r="AR872" s="263"/>
    </row>
    <row r="873" spans="14:44" x14ac:dyDescent="0.3">
      <c r="X873" s="261"/>
      <c r="AJ873" s="263"/>
      <c r="AL873" s="261"/>
      <c r="AQ873" s="263"/>
      <c r="AR873" s="263"/>
    </row>
    <row r="874" spans="14:44" x14ac:dyDescent="0.3">
      <c r="X874" s="261"/>
      <c r="AL874" s="261"/>
      <c r="AQ874" s="263"/>
      <c r="AR874" s="263"/>
    </row>
    <row r="875" spans="14:44" x14ac:dyDescent="0.3">
      <c r="X875" s="261"/>
      <c r="AJ875" s="263"/>
      <c r="AL875" s="261"/>
      <c r="AQ875" s="263"/>
      <c r="AR875" s="263"/>
    </row>
    <row r="876" spans="14:44" x14ac:dyDescent="0.3">
      <c r="X876" s="261"/>
      <c r="AJ876" s="263"/>
      <c r="AL876" s="261"/>
      <c r="AQ876" s="263"/>
      <c r="AR876" s="263"/>
    </row>
    <row r="877" spans="14:44" x14ac:dyDescent="0.3">
      <c r="N877" s="267"/>
      <c r="X877" s="261"/>
      <c r="AJ877" s="263"/>
      <c r="AL877" s="261"/>
      <c r="AQ877" s="263"/>
      <c r="AR877" s="263"/>
    </row>
    <row r="878" spans="14:44" x14ac:dyDescent="0.3">
      <c r="X878" s="261"/>
      <c r="Y878" s="261"/>
      <c r="Z878" s="261"/>
      <c r="AA878" s="261"/>
      <c r="AB878" s="261"/>
      <c r="AC878" s="261"/>
      <c r="AD878" s="261"/>
      <c r="AE878" s="261"/>
      <c r="AF878" s="261"/>
      <c r="AG878" s="261"/>
      <c r="AH878" s="261"/>
      <c r="AJ878" s="263"/>
      <c r="AK878" s="259"/>
      <c r="AL878" s="261"/>
      <c r="AM878" s="261"/>
      <c r="AN878" s="263"/>
      <c r="AO878" s="263"/>
      <c r="AQ878" s="263"/>
      <c r="AR878" s="263"/>
    </row>
    <row r="879" spans="14:44" x14ac:dyDescent="0.3">
      <c r="X879" s="261"/>
      <c r="AL879" s="261"/>
      <c r="AQ879" s="263"/>
      <c r="AR879" s="263"/>
    </row>
    <row r="880" spans="14:44" x14ac:dyDescent="0.3">
      <c r="X880" s="261"/>
      <c r="AL880" s="261"/>
      <c r="AQ880" s="263"/>
      <c r="AR880" s="263"/>
    </row>
    <row r="881" spans="12:44" x14ac:dyDescent="0.3">
      <c r="X881" s="261"/>
      <c r="AL881" s="261"/>
      <c r="AQ881" s="263"/>
      <c r="AR881" s="263"/>
    </row>
    <row r="882" spans="12:44" x14ac:dyDescent="0.3">
      <c r="X882" s="261"/>
      <c r="AL882" s="261"/>
      <c r="AQ882" s="263"/>
      <c r="AR882" s="263"/>
    </row>
    <row r="883" spans="12:44" x14ac:dyDescent="0.3">
      <c r="X883" s="261"/>
      <c r="AL883" s="261"/>
      <c r="AQ883" s="263"/>
      <c r="AR883" s="263"/>
    </row>
    <row r="884" spans="12:44" x14ac:dyDescent="0.3">
      <c r="L884" s="261"/>
      <c r="M884" s="261"/>
      <c r="N884" s="263"/>
      <c r="O884" s="261"/>
      <c r="P884" s="263"/>
      <c r="Q884" s="261"/>
      <c r="R884" s="261"/>
      <c r="S884" s="263"/>
      <c r="T884" s="263"/>
      <c r="U884" s="264"/>
      <c r="X884" s="261"/>
      <c r="Y884" s="261"/>
      <c r="Z884" s="261"/>
      <c r="AA884" s="261"/>
      <c r="AB884" s="263"/>
      <c r="AC884" s="263"/>
      <c r="AD884" s="261"/>
      <c r="AE884" s="261"/>
      <c r="AF884" s="261"/>
      <c r="AG884" s="265"/>
      <c r="AH884" s="265"/>
      <c r="AI884" s="265"/>
      <c r="AJ884" s="265"/>
      <c r="AK884" s="258"/>
      <c r="AL884" s="266"/>
      <c r="AM884" s="266"/>
      <c r="AN884" s="266"/>
      <c r="AO884" s="266"/>
    </row>
    <row r="885" spans="12:44" x14ac:dyDescent="0.3">
      <c r="X885" s="261"/>
      <c r="Y885" s="261"/>
      <c r="Z885" s="261"/>
      <c r="AA885" s="261"/>
      <c r="AB885" s="261"/>
      <c r="AC885" s="261"/>
      <c r="AD885" s="261"/>
      <c r="AE885" s="261"/>
      <c r="AF885" s="261"/>
      <c r="AG885" s="261"/>
      <c r="AH885" s="261"/>
      <c r="AI885" s="261"/>
      <c r="AJ885" s="261"/>
      <c r="AK885" s="259"/>
      <c r="AL885" s="261"/>
      <c r="AM885" s="261"/>
      <c r="AN885" s="263"/>
      <c r="AO885" s="263"/>
      <c r="AQ885" s="263"/>
      <c r="AR885" s="263"/>
    </row>
    <row r="886" spans="12:44" x14ac:dyDescent="0.3">
      <c r="X886" s="261"/>
      <c r="AL886" s="261"/>
      <c r="AM886" s="261"/>
      <c r="AN886" s="263"/>
      <c r="AO886" s="263"/>
      <c r="AQ886" s="263"/>
      <c r="AR886" s="263"/>
    </row>
    <row r="887" spans="12:44" x14ac:dyDescent="0.3">
      <c r="X887" s="261"/>
      <c r="AJ887" s="263"/>
      <c r="AL887" s="261"/>
      <c r="AQ887" s="263"/>
      <c r="AR887" s="263"/>
    </row>
    <row r="888" spans="12:44" x14ac:dyDescent="0.3">
      <c r="X888" s="261"/>
      <c r="AJ888" s="263"/>
      <c r="AL888" s="261"/>
      <c r="AM888" s="261"/>
      <c r="AQ888" s="263"/>
      <c r="AR888" s="263"/>
    </row>
    <row r="889" spans="12:44" x14ac:dyDescent="0.3">
      <c r="X889" s="261"/>
      <c r="AJ889" s="263"/>
      <c r="AL889" s="261"/>
      <c r="AQ889" s="263"/>
      <c r="AR889" s="263"/>
    </row>
    <row r="890" spans="12:44" x14ac:dyDescent="0.3">
      <c r="X890" s="261"/>
      <c r="AL890" s="261"/>
      <c r="AQ890" s="263"/>
      <c r="AR890" s="263"/>
    </row>
    <row r="891" spans="12:44" x14ac:dyDescent="0.3">
      <c r="X891" s="261"/>
      <c r="AJ891" s="263"/>
      <c r="AL891" s="261"/>
      <c r="AQ891" s="263"/>
      <c r="AR891" s="263"/>
    </row>
    <row r="892" spans="12:44" x14ac:dyDescent="0.3">
      <c r="X892" s="261"/>
      <c r="AJ892" s="263"/>
      <c r="AL892" s="261"/>
      <c r="AQ892" s="263"/>
      <c r="AR892" s="263"/>
    </row>
    <row r="893" spans="12:44" x14ac:dyDescent="0.3">
      <c r="X893" s="261"/>
      <c r="AJ893" s="263"/>
      <c r="AL893" s="261"/>
      <c r="AQ893" s="263"/>
      <c r="AR893" s="263"/>
    </row>
    <row r="894" spans="12:44" x14ac:dyDescent="0.3">
      <c r="X894" s="261"/>
      <c r="AJ894" s="263"/>
      <c r="AL894" s="261"/>
      <c r="AQ894" s="263"/>
      <c r="AR894" s="263"/>
    </row>
    <row r="895" spans="12:44" x14ac:dyDescent="0.3">
      <c r="X895" s="261"/>
      <c r="AL895" s="261"/>
      <c r="AQ895" s="263"/>
      <c r="AR895" s="263"/>
    </row>
    <row r="896" spans="12:44" x14ac:dyDescent="0.3">
      <c r="X896" s="261"/>
      <c r="AJ896" s="263"/>
      <c r="AL896" s="261"/>
      <c r="AQ896" s="263"/>
      <c r="AR896" s="263"/>
    </row>
    <row r="897" spans="12:44" x14ac:dyDescent="0.3">
      <c r="X897" s="261"/>
      <c r="AJ897" s="263"/>
      <c r="AL897" s="261"/>
      <c r="AQ897" s="263"/>
      <c r="AR897" s="263"/>
    </row>
    <row r="898" spans="12:44" x14ac:dyDescent="0.3">
      <c r="N898" s="267"/>
      <c r="X898" s="261"/>
      <c r="AJ898" s="263"/>
      <c r="AL898" s="261"/>
      <c r="AQ898" s="263"/>
      <c r="AR898" s="263"/>
    </row>
    <row r="899" spans="12:44" x14ac:dyDescent="0.3">
      <c r="X899" s="261"/>
      <c r="Y899" s="261"/>
      <c r="Z899" s="261"/>
      <c r="AA899" s="261"/>
      <c r="AB899" s="261"/>
      <c r="AC899" s="261"/>
      <c r="AD899" s="261"/>
      <c r="AE899" s="261"/>
      <c r="AF899" s="261"/>
      <c r="AG899" s="261"/>
      <c r="AH899" s="261"/>
      <c r="AJ899" s="263"/>
      <c r="AK899" s="259"/>
      <c r="AL899" s="261"/>
      <c r="AM899" s="261"/>
      <c r="AN899" s="263"/>
      <c r="AO899" s="263"/>
      <c r="AQ899" s="263"/>
      <c r="AR899" s="263"/>
    </row>
    <row r="900" spans="12:44" x14ac:dyDescent="0.3">
      <c r="X900" s="261"/>
      <c r="AL900" s="261"/>
      <c r="AQ900" s="263"/>
      <c r="AR900" s="263"/>
    </row>
    <row r="901" spans="12:44" x14ac:dyDescent="0.3">
      <c r="X901" s="261"/>
      <c r="AL901" s="261"/>
      <c r="AQ901" s="263"/>
      <c r="AR901" s="263"/>
    </row>
    <row r="902" spans="12:44" x14ac:dyDescent="0.3">
      <c r="X902" s="261"/>
      <c r="AL902" s="261"/>
      <c r="AQ902" s="263"/>
      <c r="AR902" s="263"/>
    </row>
    <row r="903" spans="12:44" x14ac:dyDescent="0.3">
      <c r="X903" s="261"/>
      <c r="AL903" s="261"/>
      <c r="AQ903" s="263"/>
      <c r="AR903" s="263"/>
    </row>
    <row r="904" spans="12:44" x14ac:dyDescent="0.3">
      <c r="X904" s="261"/>
      <c r="AL904" s="261"/>
      <c r="AQ904" s="263"/>
      <c r="AR904" s="263"/>
    </row>
    <row r="905" spans="12:44" x14ac:dyDescent="0.3">
      <c r="L905" s="261"/>
      <c r="M905" s="261"/>
      <c r="N905" s="263"/>
      <c r="O905" s="261"/>
      <c r="P905" s="263"/>
      <c r="Q905" s="261"/>
      <c r="R905" s="261"/>
      <c r="S905" s="263"/>
      <c r="T905" s="263"/>
      <c r="U905" s="264"/>
      <c r="X905" s="261"/>
      <c r="Y905" s="261"/>
      <c r="Z905" s="261"/>
      <c r="AA905" s="261"/>
      <c r="AB905" s="263"/>
      <c r="AC905" s="263"/>
      <c r="AD905" s="261"/>
      <c r="AE905" s="261"/>
      <c r="AF905" s="261"/>
      <c r="AG905" s="265"/>
      <c r="AH905" s="265"/>
      <c r="AI905" s="265"/>
      <c r="AJ905" s="265"/>
      <c r="AK905" s="258"/>
      <c r="AL905" s="266"/>
      <c r="AM905" s="266"/>
      <c r="AN905" s="266"/>
      <c r="AO905" s="266"/>
    </row>
    <row r="906" spans="12:44" x14ac:dyDescent="0.3">
      <c r="X906" s="261"/>
      <c r="Y906" s="261"/>
      <c r="Z906" s="261"/>
      <c r="AA906" s="261"/>
      <c r="AB906" s="261"/>
      <c r="AC906" s="261"/>
      <c r="AD906" s="261"/>
      <c r="AE906" s="261"/>
      <c r="AF906" s="261"/>
      <c r="AG906" s="261"/>
      <c r="AH906" s="261"/>
      <c r="AI906" s="261"/>
      <c r="AJ906" s="261"/>
      <c r="AK906" s="259"/>
      <c r="AL906" s="261"/>
      <c r="AM906" s="261"/>
      <c r="AN906" s="263"/>
      <c r="AO906" s="263"/>
      <c r="AQ906" s="263"/>
      <c r="AR906" s="263"/>
    </row>
    <row r="907" spans="12:44" x14ac:dyDescent="0.3">
      <c r="X907" s="261"/>
      <c r="AL907" s="261"/>
      <c r="AM907" s="261"/>
      <c r="AN907" s="263"/>
      <c r="AO907" s="263"/>
      <c r="AQ907" s="263"/>
      <c r="AR907" s="263"/>
    </row>
    <row r="908" spans="12:44" x14ac:dyDescent="0.3">
      <c r="X908" s="261"/>
      <c r="AJ908" s="263"/>
      <c r="AL908" s="261"/>
      <c r="AQ908" s="263"/>
      <c r="AR908" s="263"/>
    </row>
    <row r="909" spans="12:44" x14ac:dyDescent="0.3">
      <c r="X909" s="261"/>
      <c r="AJ909" s="263"/>
      <c r="AL909" s="261"/>
      <c r="AM909" s="261"/>
      <c r="AQ909" s="263"/>
      <c r="AR909" s="263"/>
    </row>
    <row r="910" spans="12:44" x14ac:dyDescent="0.3">
      <c r="X910" s="261"/>
      <c r="AJ910" s="263"/>
      <c r="AL910" s="261"/>
      <c r="AQ910" s="263"/>
      <c r="AR910" s="263"/>
    </row>
    <row r="911" spans="12:44" x14ac:dyDescent="0.3">
      <c r="X911" s="261"/>
      <c r="AL911" s="261"/>
      <c r="AQ911" s="263"/>
      <c r="AR911" s="263"/>
    </row>
    <row r="912" spans="12:44" x14ac:dyDescent="0.3">
      <c r="X912" s="261"/>
      <c r="AJ912" s="263"/>
      <c r="AL912" s="261"/>
      <c r="AQ912" s="263"/>
      <c r="AR912" s="263"/>
    </row>
    <row r="913" spans="12:44" x14ac:dyDescent="0.3">
      <c r="X913" s="261"/>
      <c r="AJ913" s="263"/>
      <c r="AL913" s="261"/>
      <c r="AQ913" s="263"/>
      <c r="AR913" s="263"/>
    </row>
    <row r="914" spans="12:44" x14ac:dyDescent="0.3">
      <c r="X914" s="261"/>
      <c r="AJ914" s="263"/>
      <c r="AL914" s="261"/>
      <c r="AQ914" s="263"/>
      <c r="AR914" s="263"/>
    </row>
    <row r="915" spans="12:44" x14ac:dyDescent="0.3">
      <c r="X915" s="261"/>
      <c r="AJ915" s="263"/>
      <c r="AL915" s="261"/>
      <c r="AQ915" s="263"/>
      <c r="AR915" s="263"/>
    </row>
    <row r="916" spans="12:44" x14ac:dyDescent="0.3">
      <c r="X916" s="261"/>
      <c r="AL916" s="261"/>
      <c r="AQ916" s="263"/>
      <c r="AR916" s="263"/>
    </row>
    <row r="917" spans="12:44" x14ac:dyDescent="0.3">
      <c r="X917" s="261"/>
      <c r="AJ917" s="263"/>
      <c r="AL917" s="261"/>
      <c r="AQ917" s="263"/>
      <c r="AR917" s="263"/>
    </row>
    <row r="918" spans="12:44" x14ac:dyDescent="0.3">
      <c r="X918" s="261"/>
      <c r="AJ918" s="263"/>
      <c r="AL918" s="261"/>
      <c r="AQ918" s="263"/>
      <c r="AR918" s="263"/>
    </row>
    <row r="919" spans="12:44" x14ac:dyDescent="0.3">
      <c r="N919" s="267"/>
      <c r="X919" s="261"/>
      <c r="AJ919" s="263"/>
      <c r="AL919" s="261"/>
      <c r="AQ919" s="263"/>
      <c r="AR919" s="263"/>
    </row>
    <row r="920" spans="12:44" x14ac:dyDescent="0.3">
      <c r="X920" s="261"/>
      <c r="Y920" s="261"/>
      <c r="Z920" s="261"/>
      <c r="AA920" s="261"/>
      <c r="AB920" s="261"/>
      <c r="AC920" s="261"/>
      <c r="AD920" s="261"/>
      <c r="AE920" s="261"/>
      <c r="AF920" s="261"/>
      <c r="AG920" s="261"/>
      <c r="AH920" s="261"/>
      <c r="AJ920" s="263"/>
      <c r="AK920" s="259"/>
      <c r="AL920" s="261"/>
      <c r="AM920" s="261"/>
      <c r="AN920" s="263"/>
      <c r="AO920" s="263"/>
      <c r="AQ920" s="263"/>
      <c r="AR920" s="263"/>
    </row>
    <row r="921" spans="12:44" x14ac:dyDescent="0.3">
      <c r="X921" s="261"/>
      <c r="AL921" s="261"/>
      <c r="AQ921" s="263"/>
      <c r="AR921" s="263"/>
    </row>
    <row r="922" spans="12:44" x14ac:dyDescent="0.3">
      <c r="X922" s="261"/>
      <c r="AL922" s="261"/>
      <c r="AQ922" s="263"/>
      <c r="AR922" s="263"/>
    </row>
    <row r="923" spans="12:44" x14ac:dyDescent="0.3">
      <c r="X923" s="261"/>
      <c r="AL923" s="261"/>
      <c r="AQ923" s="263"/>
      <c r="AR923" s="263"/>
    </row>
    <row r="924" spans="12:44" x14ac:dyDescent="0.3">
      <c r="X924" s="261"/>
      <c r="AL924" s="261"/>
      <c r="AQ924" s="263"/>
      <c r="AR924" s="263"/>
    </row>
    <row r="925" spans="12:44" x14ac:dyDescent="0.3">
      <c r="X925" s="261"/>
      <c r="AL925" s="261"/>
      <c r="AQ925" s="263"/>
      <c r="AR925" s="263"/>
    </row>
    <row r="926" spans="12:44" x14ac:dyDescent="0.3">
      <c r="L926" s="261"/>
      <c r="M926" s="261"/>
      <c r="N926" s="263"/>
      <c r="O926" s="261"/>
      <c r="P926" s="263"/>
      <c r="Q926" s="261"/>
      <c r="R926" s="261"/>
      <c r="S926" s="263"/>
      <c r="T926" s="263"/>
      <c r="U926" s="264"/>
      <c r="X926" s="261"/>
      <c r="Y926" s="261"/>
      <c r="Z926" s="261"/>
      <c r="AA926" s="261"/>
      <c r="AB926" s="263"/>
      <c r="AC926" s="263"/>
      <c r="AD926" s="261"/>
      <c r="AE926" s="261"/>
      <c r="AF926" s="261"/>
      <c r="AG926" s="265"/>
      <c r="AH926" s="265"/>
      <c r="AI926" s="265"/>
      <c r="AJ926" s="265"/>
      <c r="AK926" s="258"/>
      <c r="AL926" s="266"/>
      <c r="AM926" s="266"/>
      <c r="AN926" s="266"/>
      <c r="AO926" s="266"/>
    </row>
    <row r="927" spans="12:44" x14ac:dyDescent="0.3">
      <c r="X927" s="261"/>
      <c r="Y927" s="261"/>
      <c r="Z927" s="261"/>
      <c r="AA927" s="261"/>
      <c r="AB927" s="261"/>
      <c r="AC927" s="261"/>
      <c r="AD927" s="261"/>
      <c r="AE927" s="261"/>
      <c r="AF927" s="261"/>
      <c r="AG927" s="261"/>
      <c r="AH927" s="261"/>
      <c r="AI927" s="261"/>
      <c r="AJ927" s="261"/>
      <c r="AK927" s="259"/>
      <c r="AL927" s="261"/>
      <c r="AM927" s="261"/>
      <c r="AN927" s="263"/>
      <c r="AO927" s="263"/>
      <c r="AQ927" s="263"/>
      <c r="AR927" s="263"/>
    </row>
    <row r="928" spans="12:44" x14ac:dyDescent="0.3">
      <c r="X928" s="261"/>
      <c r="AL928" s="261"/>
      <c r="AM928" s="261"/>
      <c r="AN928" s="263"/>
      <c r="AO928" s="263"/>
      <c r="AQ928" s="263"/>
      <c r="AR928" s="263"/>
    </row>
    <row r="929" spans="14:44" x14ac:dyDescent="0.3">
      <c r="X929" s="261"/>
      <c r="AJ929" s="263"/>
      <c r="AL929" s="261"/>
      <c r="AQ929" s="263"/>
      <c r="AR929" s="263"/>
    </row>
    <row r="930" spans="14:44" x14ac:dyDescent="0.3">
      <c r="X930" s="261"/>
      <c r="AJ930" s="263"/>
      <c r="AL930" s="261"/>
      <c r="AM930" s="261"/>
      <c r="AQ930" s="263"/>
      <c r="AR930" s="263"/>
    </row>
    <row r="931" spans="14:44" x14ac:dyDescent="0.3">
      <c r="X931" s="261"/>
      <c r="AJ931" s="263"/>
      <c r="AL931" s="261"/>
      <c r="AQ931" s="263"/>
      <c r="AR931" s="263"/>
    </row>
    <row r="932" spans="14:44" x14ac:dyDescent="0.3">
      <c r="X932" s="261"/>
      <c r="AL932" s="261"/>
      <c r="AQ932" s="263"/>
      <c r="AR932" s="263"/>
    </row>
    <row r="933" spans="14:44" x14ac:dyDescent="0.3">
      <c r="X933" s="261"/>
      <c r="AJ933" s="263"/>
      <c r="AL933" s="261"/>
      <c r="AQ933" s="263"/>
      <c r="AR933" s="263"/>
    </row>
    <row r="934" spans="14:44" x14ac:dyDescent="0.3">
      <c r="X934" s="261"/>
      <c r="AJ934" s="263"/>
      <c r="AL934" s="261"/>
      <c r="AQ934" s="263"/>
      <c r="AR934" s="263"/>
    </row>
    <row r="935" spans="14:44" x14ac:dyDescent="0.3">
      <c r="X935" s="261"/>
      <c r="AJ935" s="263"/>
      <c r="AL935" s="261"/>
      <c r="AQ935" s="263"/>
      <c r="AR935" s="263"/>
    </row>
    <row r="936" spans="14:44" x14ac:dyDescent="0.3">
      <c r="X936" s="261"/>
      <c r="AJ936" s="263"/>
      <c r="AL936" s="261"/>
      <c r="AQ936" s="263"/>
      <c r="AR936" s="263"/>
    </row>
    <row r="937" spans="14:44" x14ac:dyDescent="0.3">
      <c r="X937" s="261"/>
      <c r="AL937" s="261"/>
      <c r="AQ937" s="263"/>
      <c r="AR937" s="263"/>
    </row>
    <row r="938" spans="14:44" x14ac:dyDescent="0.3">
      <c r="X938" s="261"/>
      <c r="AJ938" s="263"/>
      <c r="AL938" s="261"/>
      <c r="AQ938" s="263"/>
      <c r="AR938" s="263"/>
    </row>
    <row r="939" spans="14:44" x14ac:dyDescent="0.3">
      <c r="X939" s="261"/>
      <c r="AJ939" s="263"/>
      <c r="AL939" s="261"/>
      <c r="AQ939" s="263"/>
      <c r="AR939" s="263"/>
    </row>
    <row r="940" spans="14:44" x14ac:dyDescent="0.3">
      <c r="N940" s="267"/>
      <c r="X940" s="261"/>
      <c r="AJ940" s="263"/>
      <c r="AL940" s="261"/>
      <c r="AQ940" s="263"/>
      <c r="AR940" s="263"/>
    </row>
    <row r="941" spans="14:44" x14ac:dyDescent="0.3">
      <c r="X941" s="261"/>
      <c r="Y941" s="261"/>
      <c r="Z941" s="261"/>
      <c r="AA941" s="261"/>
      <c r="AB941" s="261"/>
      <c r="AC941" s="261"/>
      <c r="AD941" s="261"/>
      <c r="AE941" s="261"/>
      <c r="AF941" s="261"/>
      <c r="AG941" s="261"/>
      <c r="AH941" s="261"/>
      <c r="AJ941" s="263"/>
      <c r="AK941" s="259"/>
      <c r="AL941" s="261"/>
      <c r="AM941" s="261"/>
      <c r="AN941" s="263"/>
      <c r="AO941" s="263"/>
      <c r="AQ941" s="263"/>
      <c r="AR941" s="263"/>
    </row>
    <row r="942" spans="14:44" x14ac:dyDescent="0.3">
      <c r="X942" s="261"/>
      <c r="AL942" s="261"/>
      <c r="AQ942" s="263"/>
      <c r="AR942" s="263"/>
    </row>
    <row r="943" spans="14:44" x14ac:dyDescent="0.3">
      <c r="X943" s="261"/>
      <c r="AL943" s="261"/>
      <c r="AQ943" s="263"/>
      <c r="AR943" s="263"/>
    </row>
    <row r="944" spans="14:44" x14ac:dyDescent="0.3">
      <c r="X944" s="261"/>
      <c r="AL944" s="261"/>
      <c r="AQ944" s="263"/>
      <c r="AR944" s="263"/>
    </row>
    <row r="945" spans="12:44" x14ac:dyDescent="0.3">
      <c r="X945" s="261"/>
      <c r="AL945" s="261"/>
      <c r="AQ945" s="263"/>
      <c r="AR945" s="263"/>
    </row>
    <row r="946" spans="12:44" x14ac:dyDescent="0.3">
      <c r="X946" s="261"/>
      <c r="AL946" s="261"/>
      <c r="AQ946" s="263"/>
      <c r="AR946" s="263"/>
    </row>
    <row r="947" spans="12:44" x14ac:dyDescent="0.3">
      <c r="L947" s="261"/>
      <c r="M947" s="261"/>
      <c r="N947" s="263"/>
      <c r="O947" s="261"/>
      <c r="P947" s="263"/>
      <c r="Q947" s="261"/>
      <c r="R947" s="261"/>
      <c r="S947" s="263"/>
      <c r="T947" s="263"/>
      <c r="U947" s="264"/>
      <c r="X947" s="261"/>
      <c r="Y947" s="261"/>
      <c r="Z947" s="261"/>
      <c r="AA947" s="261"/>
      <c r="AB947" s="263"/>
      <c r="AC947" s="263"/>
      <c r="AD947" s="261"/>
      <c r="AE947" s="261"/>
      <c r="AF947" s="261"/>
      <c r="AG947" s="265"/>
      <c r="AH947" s="265"/>
      <c r="AI947" s="265"/>
      <c r="AJ947" s="265"/>
      <c r="AK947" s="258"/>
      <c r="AL947" s="266"/>
      <c r="AM947" s="266"/>
      <c r="AN947" s="266"/>
      <c r="AO947" s="266"/>
    </row>
    <row r="948" spans="12:44" x14ac:dyDescent="0.3">
      <c r="X948" s="261"/>
      <c r="Y948" s="261"/>
      <c r="Z948" s="261"/>
      <c r="AA948" s="261"/>
      <c r="AB948" s="261"/>
      <c r="AC948" s="261"/>
      <c r="AD948" s="261"/>
      <c r="AE948" s="261"/>
      <c r="AF948" s="261"/>
      <c r="AG948" s="261"/>
      <c r="AH948" s="261"/>
      <c r="AI948" s="261"/>
      <c r="AJ948" s="261"/>
      <c r="AK948" s="259"/>
      <c r="AL948" s="261"/>
      <c r="AM948" s="261"/>
      <c r="AN948" s="263"/>
      <c r="AO948" s="263"/>
      <c r="AQ948" s="263"/>
      <c r="AR948" s="263"/>
    </row>
    <row r="949" spans="12:44" x14ac:dyDescent="0.3">
      <c r="X949" s="261"/>
      <c r="AL949" s="261"/>
      <c r="AM949" s="261"/>
      <c r="AN949" s="263"/>
      <c r="AO949" s="263"/>
      <c r="AQ949" s="263"/>
      <c r="AR949" s="263"/>
    </row>
    <row r="950" spans="12:44" x14ac:dyDescent="0.3">
      <c r="X950" s="261"/>
      <c r="AJ950" s="263"/>
      <c r="AL950" s="261"/>
      <c r="AQ950" s="263"/>
      <c r="AR950" s="263"/>
    </row>
    <row r="951" spans="12:44" x14ac:dyDescent="0.3">
      <c r="X951" s="261"/>
      <c r="AJ951" s="263"/>
      <c r="AL951" s="261"/>
      <c r="AM951" s="261"/>
      <c r="AQ951" s="263"/>
      <c r="AR951" s="263"/>
    </row>
    <row r="952" spans="12:44" x14ac:dyDescent="0.3">
      <c r="X952" s="261"/>
      <c r="AJ952" s="263"/>
      <c r="AL952" s="261"/>
      <c r="AQ952" s="263"/>
      <c r="AR952" s="263"/>
    </row>
    <row r="953" spans="12:44" x14ac:dyDescent="0.3">
      <c r="X953" s="261"/>
      <c r="AL953" s="261"/>
      <c r="AQ953" s="263"/>
      <c r="AR953" s="263"/>
    </row>
    <row r="954" spans="12:44" x14ac:dyDescent="0.3">
      <c r="X954" s="261"/>
      <c r="AJ954" s="263"/>
      <c r="AL954" s="261"/>
      <c r="AQ954" s="263"/>
      <c r="AR954" s="263"/>
    </row>
    <row r="955" spans="12:44" x14ac:dyDescent="0.3">
      <c r="X955" s="261"/>
      <c r="AJ955" s="263"/>
      <c r="AL955" s="261"/>
      <c r="AQ955" s="263"/>
      <c r="AR955" s="263"/>
    </row>
    <row r="956" spans="12:44" x14ac:dyDescent="0.3">
      <c r="X956" s="261"/>
      <c r="AJ956" s="263"/>
      <c r="AL956" s="261"/>
      <c r="AQ956" s="263"/>
      <c r="AR956" s="263"/>
    </row>
    <row r="957" spans="12:44" x14ac:dyDescent="0.3">
      <c r="X957" s="261"/>
      <c r="AJ957" s="263"/>
      <c r="AL957" s="261"/>
      <c r="AQ957" s="263"/>
      <c r="AR957" s="263"/>
    </row>
    <row r="958" spans="12:44" x14ac:dyDescent="0.3">
      <c r="X958" s="261"/>
      <c r="AL958" s="261"/>
      <c r="AQ958" s="263"/>
      <c r="AR958" s="263"/>
    </row>
    <row r="959" spans="12:44" x14ac:dyDescent="0.3">
      <c r="X959" s="261"/>
      <c r="AJ959" s="263"/>
      <c r="AL959" s="261"/>
      <c r="AQ959" s="263"/>
      <c r="AR959" s="263"/>
    </row>
    <row r="960" spans="12:44" x14ac:dyDescent="0.3">
      <c r="X960" s="261"/>
      <c r="AJ960" s="263"/>
      <c r="AL960" s="261"/>
      <c r="AQ960" s="263"/>
      <c r="AR960" s="263"/>
    </row>
    <row r="961" spans="12:44" x14ac:dyDescent="0.3">
      <c r="N961" s="267"/>
      <c r="X961" s="261"/>
      <c r="AJ961" s="263"/>
      <c r="AL961" s="261"/>
      <c r="AQ961" s="263"/>
      <c r="AR961" s="263"/>
    </row>
    <row r="962" spans="12:44" x14ac:dyDescent="0.3">
      <c r="X962" s="261"/>
      <c r="Y962" s="261"/>
      <c r="Z962" s="261"/>
      <c r="AA962" s="261"/>
      <c r="AB962" s="261"/>
      <c r="AC962" s="261"/>
      <c r="AD962" s="261"/>
      <c r="AE962" s="261"/>
      <c r="AF962" s="261"/>
      <c r="AG962" s="261"/>
      <c r="AH962" s="261"/>
      <c r="AJ962" s="263"/>
      <c r="AK962" s="259"/>
      <c r="AL962" s="261"/>
      <c r="AM962" s="261"/>
      <c r="AN962" s="263"/>
      <c r="AO962" s="263"/>
      <c r="AQ962" s="263"/>
      <c r="AR962" s="263"/>
    </row>
    <row r="963" spans="12:44" x14ac:dyDescent="0.3">
      <c r="X963" s="261"/>
      <c r="AL963" s="261"/>
      <c r="AQ963" s="263"/>
      <c r="AR963" s="263"/>
    </row>
    <row r="964" spans="12:44" x14ac:dyDescent="0.3">
      <c r="X964" s="261"/>
      <c r="AL964" s="261"/>
      <c r="AQ964" s="263"/>
      <c r="AR964" s="263"/>
    </row>
    <row r="965" spans="12:44" x14ac:dyDescent="0.3">
      <c r="X965" s="261"/>
      <c r="AL965" s="261"/>
      <c r="AQ965" s="263"/>
      <c r="AR965" s="263"/>
    </row>
    <row r="966" spans="12:44" x14ac:dyDescent="0.3">
      <c r="X966" s="261"/>
      <c r="AL966" s="261"/>
      <c r="AQ966" s="263"/>
      <c r="AR966" s="263"/>
    </row>
    <row r="967" spans="12:44" x14ac:dyDescent="0.3">
      <c r="X967" s="261"/>
      <c r="AL967" s="261"/>
      <c r="AQ967" s="263"/>
      <c r="AR967" s="263"/>
    </row>
    <row r="968" spans="12:44" x14ac:dyDescent="0.3">
      <c r="L968" s="261"/>
      <c r="M968" s="261"/>
      <c r="N968" s="263"/>
      <c r="O968" s="261"/>
      <c r="P968" s="263"/>
      <c r="Q968" s="261"/>
      <c r="R968" s="261"/>
      <c r="S968" s="263"/>
      <c r="T968" s="263"/>
      <c r="U968" s="264"/>
      <c r="X968" s="261"/>
      <c r="Y968" s="261"/>
      <c r="Z968" s="261"/>
      <c r="AA968" s="261"/>
      <c r="AB968" s="263"/>
      <c r="AC968" s="263"/>
      <c r="AD968" s="261"/>
      <c r="AE968" s="261"/>
      <c r="AF968" s="261"/>
      <c r="AG968" s="265"/>
      <c r="AH968" s="265"/>
      <c r="AI968" s="265"/>
      <c r="AJ968" s="265"/>
      <c r="AK968" s="258"/>
      <c r="AL968" s="266"/>
      <c r="AM968" s="266"/>
      <c r="AN968" s="266"/>
      <c r="AO968" s="266"/>
    </row>
    <row r="969" spans="12:44" x14ac:dyDescent="0.3">
      <c r="X969" s="261"/>
      <c r="Y969" s="261"/>
      <c r="Z969" s="261"/>
      <c r="AA969" s="261"/>
      <c r="AB969" s="261"/>
      <c r="AC969" s="261"/>
      <c r="AD969" s="261"/>
      <c r="AE969" s="261"/>
      <c r="AF969" s="261"/>
      <c r="AG969" s="261"/>
      <c r="AH969" s="261"/>
      <c r="AI969" s="261"/>
      <c r="AJ969" s="261"/>
      <c r="AK969" s="259"/>
      <c r="AL969" s="261"/>
      <c r="AM969" s="261"/>
      <c r="AN969" s="263"/>
      <c r="AO969" s="263"/>
      <c r="AQ969" s="263"/>
      <c r="AR969" s="263"/>
    </row>
    <row r="970" spans="12:44" x14ac:dyDescent="0.3">
      <c r="X970" s="261"/>
      <c r="AL970" s="261"/>
      <c r="AM970" s="261"/>
      <c r="AN970" s="263"/>
      <c r="AO970" s="263"/>
      <c r="AQ970" s="263"/>
      <c r="AR970" s="263"/>
    </row>
    <row r="971" spans="12:44" x14ac:dyDescent="0.3">
      <c r="X971" s="261"/>
      <c r="AJ971" s="263"/>
      <c r="AL971" s="261"/>
      <c r="AQ971" s="263"/>
      <c r="AR971" s="263"/>
    </row>
    <row r="972" spans="12:44" x14ac:dyDescent="0.3">
      <c r="X972" s="261"/>
      <c r="AJ972" s="263"/>
      <c r="AL972" s="261"/>
      <c r="AM972" s="261"/>
      <c r="AQ972" s="263"/>
      <c r="AR972" s="263"/>
    </row>
    <row r="973" spans="12:44" x14ac:dyDescent="0.3">
      <c r="X973" s="261"/>
      <c r="AJ973" s="263"/>
      <c r="AL973" s="261"/>
      <c r="AQ973" s="263"/>
      <c r="AR973" s="263"/>
    </row>
    <row r="974" spans="12:44" x14ac:dyDescent="0.3">
      <c r="X974" s="261"/>
      <c r="AL974" s="261"/>
      <c r="AQ974" s="263"/>
      <c r="AR974" s="263"/>
    </row>
    <row r="975" spans="12:44" x14ac:dyDescent="0.3">
      <c r="X975" s="261"/>
      <c r="AJ975" s="263"/>
      <c r="AL975" s="261"/>
      <c r="AQ975" s="263"/>
      <c r="AR975" s="263"/>
    </row>
    <row r="976" spans="12:44" x14ac:dyDescent="0.3">
      <c r="X976" s="261"/>
      <c r="AJ976" s="263"/>
      <c r="AL976" s="261"/>
      <c r="AQ976" s="263"/>
      <c r="AR976" s="263"/>
    </row>
    <row r="977" spans="12:44" x14ac:dyDescent="0.3">
      <c r="X977" s="261"/>
      <c r="AJ977" s="263"/>
      <c r="AL977" s="261"/>
      <c r="AQ977" s="263"/>
      <c r="AR977" s="263"/>
    </row>
    <row r="978" spans="12:44" x14ac:dyDescent="0.3">
      <c r="X978" s="261"/>
      <c r="AJ978" s="263"/>
      <c r="AL978" s="261"/>
      <c r="AQ978" s="263"/>
      <c r="AR978" s="263"/>
    </row>
    <row r="979" spans="12:44" x14ac:dyDescent="0.3">
      <c r="X979" s="261"/>
      <c r="AL979" s="261"/>
      <c r="AQ979" s="263"/>
      <c r="AR979" s="263"/>
    </row>
    <row r="980" spans="12:44" x14ac:dyDescent="0.3">
      <c r="X980" s="261"/>
      <c r="AJ980" s="263"/>
      <c r="AL980" s="261"/>
      <c r="AQ980" s="263"/>
      <c r="AR980" s="263"/>
    </row>
    <row r="981" spans="12:44" x14ac:dyDescent="0.3">
      <c r="X981" s="261"/>
      <c r="AJ981" s="263"/>
      <c r="AL981" s="261"/>
      <c r="AQ981" s="263"/>
      <c r="AR981" s="263"/>
    </row>
    <row r="982" spans="12:44" x14ac:dyDescent="0.3">
      <c r="N982" s="267"/>
      <c r="X982" s="261"/>
      <c r="AJ982" s="263"/>
      <c r="AL982" s="261"/>
      <c r="AQ982" s="263"/>
      <c r="AR982" s="263"/>
    </row>
    <row r="983" spans="12:44" x14ac:dyDescent="0.3">
      <c r="X983" s="261"/>
      <c r="Y983" s="261"/>
      <c r="Z983" s="261"/>
      <c r="AA983" s="261"/>
      <c r="AB983" s="261"/>
      <c r="AC983" s="261"/>
      <c r="AD983" s="261"/>
      <c r="AE983" s="261"/>
      <c r="AF983" s="261"/>
      <c r="AG983" s="261"/>
      <c r="AH983" s="261"/>
      <c r="AJ983" s="263"/>
      <c r="AK983" s="259"/>
      <c r="AL983" s="261"/>
      <c r="AM983" s="261"/>
      <c r="AN983" s="263"/>
      <c r="AO983" s="263"/>
      <c r="AQ983" s="263"/>
      <c r="AR983" s="263"/>
    </row>
    <row r="984" spans="12:44" x14ac:dyDescent="0.3">
      <c r="X984" s="261"/>
      <c r="AL984" s="261"/>
      <c r="AQ984" s="263"/>
      <c r="AR984" s="263"/>
    </row>
    <row r="985" spans="12:44" x14ac:dyDescent="0.3">
      <c r="X985" s="261"/>
      <c r="AL985" s="261"/>
      <c r="AQ985" s="263"/>
      <c r="AR985" s="263"/>
    </row>
    <row r="986" spans="12:44" x14ac:dyDescent="0.3">
      <c r="X986" s="261"/>
      <c r="AL986" s="261"/>
      <c r="AQ986" s="263"/>
      <c r="AR986" s="263"/>
    </row>
    <row r="987" spans="12:44" x14ac:dyDescent="0.3">
      <c r="X987" s="261"/>
      <c r="AL987" s="261"/>
      <c r="AQ987" s="263"/>
      <c r="AR987" s="263"/>
    </row>
    <row r="988" spans="12:44" x14ac:dyDescent="0.3">
      <c r="X988" s="261"/>
      <c r="AL988" s="261"/>
      <c r="AQ988" s="263"/>
      <c r="AR988" s="263"/>
    </row>
    <row r="989" spans="12:44" x14ac:dyDescent="0.3">
      <c r="L989" s="261"/>
      <c r="M989" s="261"/>
      <c r="N989" s="263"/>
      <c r="O989" s="261"/>
      <c r="P989" s="263"/>
      <c r="Q989" s="261"/>
      <c r="R989" s="261"/>
      <c r="S989" s="263"/>
      <c r="T989" s="263"/>
      <c r="U989" s="264"/>
      <c r="X989" s="261"/>
      <c r="Y989" s="261"/>
      <c r="Z989" s="261"/>
      <c r="AA989" s="261"/>
      <c r="AB989" s="263"/>
      <c r="AC989" s="263"/>
      <c r="AD989" s="261"/>
      <c r="AE989" s="261"/>
      <c r="AF989" s="261"/>
      <c r="AG989" s="265"/>
      <c r="AH989" s="265"/>
      <c r="AI989" s="265"/>
      <c r="AJ989" s="265"/>
      <c r="AK989" s="258"/>
      <c r="AL989" s="266"/>
      <c r="AM989" s="266"/>
      <c r="AN989" s="266"/>
      <c r="AO989" s="266"/>
    </row>
    <row r="990" spans="12:44" x14ac:dyDescent="0.3">
      <c r="X990" s="261"/>
      <c r="Y990" s="261"/>
      <c r="Z990" s="261"/>
      <c r="AA990" s="261"/>
      <c r="AB990" s="261"/>
      <c r="AC990" s="261"/>
      <c r="AD990" s="261"/>
      <c r="AE990" s="261"/>
      <c r="AF990" s="261"/>
      <c r="AG990" s="261"/>
      <c r="AH990" s="261"/>
      <c r="AI990" s="261"/>
      <c r="AJ990" s="261"/>
      <c r="AK990" s="259"/>
      <c r="AL990" s="261"/>
      <c r="AM990" s="261"/>
      <c r="AN990" s="263"/>
      <c r="AO990" s="263"/>
      <c r="AQ990" s="263"/>
      <c r="AR990" s="263"/>
    </row>
    <row r="991" spans="12:44" x14ac:dyDescent="0.3">
      <c r="X991" s="261"/>
      <c r="AL991" s="261"/>
      <c r="AM991" s="261"/>
      <c r="AN991" s="263"/>
      <c r="AO991" s="263"/>
      <c r="AQ991" s="263"/>
      <c r="AR991" s="263"/>
    </row>
    <row r="992" spans="12:44" x14ac:dyDescent="0.3">
      <c r="X992" s="261"/>
      <c r="AJ992" s="263"/>
      <c r="AL992" s="261"/>
      <c r="AQ992" s="263"/>
      <c r="AR992" s="263"/>
    </row>
    <row r="993" spans="14:44" x14ac:dyDescent="0.3">
      <c r="X993" s="261"/>
      <c r="AJ993" s="263"/>
      <c r="AL993" s="261"/>
      <c r="AM993" s="261"/>
      <c r="AQ993" s="263"/>
      <c r="AR993" s="263"/>
    </row>
    <row r="994" spans="14:44" x14ac:dyDescent="0.3">
      <c r="X994" s="261"/>
      <c r="AJ994" s="263"/>
      <c r="AL994" s="261"/>
      <c r="AQ994" s="263"/>
      <c r="AR994" s="263"/>
    </row>
    <row r="995" spans="14:44" x14ac:dyDescent="0.3">
      <c r="X995" s="261"/>
      <c r="AL995" s="261"/>
      <c r="AQ995" s="263"/>
      <c r="AR995" s="263"/>
    </row>
    <row r="996" spans="14:44" x14ac:dyDescent="0.3">
      <c r="X996" s="261"/>
      <c r="AJ996" s="263"/>
      <c r="AL996" s="261"/>
      <c r="AQ996" s="263"/>
      <c r="AR996" s="263"/>
    </row>
    <row r="997" spans="14:44" x14ac:dyDescent="0.3">
      <c r="X997" s="261"/>
      <c r="AJ997" s="263"/>
      <c r="AL997" s="261"/>
      <c r="AQ997" s="263"/>
      <c r="AR997" s="263"/>
    </row>
    <row r="998" spans="14:44" x14ac:dyDescent="0.3">
      <c r="X998" s="261"/>
      <c r="AJ998" s="263"/>
      <c r="AL998" s="261"/>
      <c r="AQ998" s="263"/>
      <c r="AR998" s="263"/>
    </row>
    <row r="999" spans="14:44" x14ac:dyDescent="0.3">
      <c r="X999" s="261"/>
      <c r="AJ999" s="263"/>
      <c r="AL999" s="261"/>
      <c r="AQ999" s="263"/>
      <c r="AR999" s="263"/>
    </row>
    <row r="1000" spans="14:44" x14ac:dyDescent="0.3">
      <c r="X1000" s="261"/>
      <c r="AL1000" s="261"/>
      <c r="AQ1000" s="263"/>
      <c r="AR1000" s="263"/>
    </row>
    <row r="1001" spans="14:44" x14ac:dyDescent="0.3">
      <c r="X1001" s="261"/>
      <c r="AJ1001" s="263"/>
      <c r="AL1001" s="261"/>
      <c r="AQ1001" s="263"/>
      <c r="AR1001" s="263"/>
    </row>
    <row r="1002" spans="14:44" x14ac:dyDescent="0.3">
      <c r="X1002" s="261"/>
      <c r="AJ1002" s="263"/>
      <c r="AL1002" s="261"/>
      <c r="AQ1002" s="263"/>
      <c r="AR1002" s="263"/>
    </row>
    <row r="1003" spans="14:44" x14ac:dyDescent="0.3">
      <c r="N1003" s="267"/>
      <c r="X1003" s="261"/>
      <c r="AJ1003" s="263"/>
      <c r="AL1003" s="261"/>
      <c r="AQ1003" s="263"/>
      <c r="AR1003" s="263"/>
    </row>
    <row r="1004" spans="14:44" x14ac:dyDescent="0.3">
      <c r="X1004" s="261"/>
      <c r="Y1004" s="261"/>
      <c r="Z1004" s="261"/>
      <c r="AA1004" s="261"/>
      <c r="AB1004" s="261"/>
      <c r="AC1004" s="261"/>
      <c r="AD1004" s="261"/>
      <c r="AE1004" s="261"/>
      <c r="AF1004" s="261"/>
      <c r="AG1004" s="261"/>
      <c r="AH1004" s="261"/>
      <c r="AJ1004" s="263"/>
      <c r="AK1004" s="259"/>
      <c r="AL1004" s="261"/>
      <c r="AM1004" s="261"/>
      <c r="AN1004" s="263"/>
      <c r="AO1004" s="263"/>
      <c r="AQ1004" s="263"/>
      <c r="AR1004" s="263"/>
    </row>
    <row r="1005" spans="14:44" x14ac:dyDescent="0.3">
      <c r="X1005" s="261"/>
      <c r="AL1005" s="261"/>
      <c r="AQ1005" s="263"/>
      <c r="AR1005" s="263"/>
    </row>
    <row r="1006" spans="14:44" x14ac:dyDescent="0.3">
      <c r="X1006" s="261"/>
      <c r="AL1006" s="261"/>
      <c r="AQ1006" s="263"/>
      <c r="AR1006" s="263"/>
    </row>
    <row r="1007" spans="14:44" x14ac:dyDescent="0.3">
      <c r="X1007" s="261"/>
      <c r="AL1007" s="261"/>
      <c r="AQ1007" s="263"/>
      <c r="AR1007" s="263"/>
    </row>
    <row r="1008" spans="14:44" x14ac:dyDescent="0.3">
      <c r="X1008" s="261"/>
      <c r="AL1008" s="261"/>
      <c r="AQ1008" s="263"/>
      <c r="AR1008" s="263"/>
    </row>
    <row r="1009" spans="12:44" x14ac:dyDescent="0.3">
      <c r="X1009" s="261"/>
      <c r="AL1009" s="261"/>
      <c r="AQ1009" s="263"/>
      <c r="AR1009" s="263"/>
    </row>
    <row r="1010" spans="12:44" x14ac:dyDescent="0.3">
      <c r="L1010" s="261"/>
      <c r="M1010" s="261"/>
      <c r="N1010" s="263"/>
      <c r="O1010" s="261"/>
      <c r="P1010" s="263"/>
      <c r="Q1010" s="261"/>
      <c r="R1010" s="261"/>
      <c r="S1010" s="263"/>
      <c r="T1010" s="263"/>
      <c r="U1010" s="264"/>
      <c r="X1010" s="261"/>
      <c r="Y1010" s="261"/>
      <c r="Z1010" s="261"/>
      <c r="AA1010" s="261"/>
      <c r="AB1010" s="263"/>
      <c r="AC1010" s="263"/>
      <c r="AD1010" s="261"/>
      <c r="AE1010" s="261"/>
      <c r="AF1010" s="261"/>
      <c r="AG1010" s="265"/>
      <c r="AH1010" s="265"/>
      <c r="AI1010" s="265"/>
      <c r="AJ1010" s="265"/>
      <c r="AK1010" s="258"/>
      <c r="AL1010" s="266"/>
      <c r="AM1010" s="266"/>
      <c r="AN1010" s="266"/>
      <c r="AO1010" s="266"/>
    </row>
    <row r="1011" spans="12:44" x14ac:dyDescent="0.3">
      <c r="X1011" s="261"/>
      <c r="Y1011" s="261"/>
      <c r="Z1011" s="261"/>
      <c r="AA1011" s="261"/>
      <c r="AB1011" s="261"/>
      <c r="AC1011" s="261"/>
      <c r="AD1011" s="261"/>
      <c r="AE1011" s="261"/>
      <c r="AF1011" s="261"/>
      <c r="AG1011" s="261"/>
      <c r="AH1011" s="261"/>
      <c r="AI1011" s="261"/>
      <c r="AJ1011" s="261"/>
      <c r="AK1011" s="259"/>
      <c r="AL1011" s="261"/>
      <c r="AM1011" s="261"/>
      <c r="AN1011" s="263"/>
      <c r="AO1011" s="263"/>
      <c r="AQ1011" s="263"/>
      <c r="AR1011" s="263"/>
    </row>
    <row r="1012" spans="12:44" x14ac:dyDescent="0.3">
      <c r="X1012" s="261"/>
      <c r="AL1012" s="261"/>
      <c r="AM1012" s="261"/>
      <c r="AN1012" s="263"/>
      <c r="AO1012" s="263"/>
      <c r="AQ1012" s="263"/>
      <c r="AR1012" s="263"/>
    </row>
    <row r="1013" spans="12:44" x14ac:dyDescent="0.3">
      <c r="X1013" s="261"/>
      <c r="AJ1013" s="263"/>
      <c r="AL1013" s="261"/>
      <c r="AQ1013" s="263"/>
      <c r="AR1013" s="263"/>
    </row>
    <row r="1014" spans="12:44" x14ac:dyDescent="0.3">
      <c r="X1014" s="261"/>
      <c r="AJ1014" s="263"/>
      <c r="AL1014" s="261"/>
      <c r="AM1014" s="261"/>
      <c r="AQ1014" s="263"/>
      <c r="AR1014" s="263"/>
    </row>
    <row r="1015" spans="12:44" x14ac:dyDescent="0.3">
      <c r="X1015" s="261"/>
      <c r="AJ1015" s="263"/>
      <c r="AL1015" s="261"/>
      <c r="AQ1015" s="263"/>
      <c r="AR1015" s="263"/>
    </row>
    <row r="1016" spans="12:44" x14ac:dyDescent="0.3">
      <c r="X1016" s="261"/>
      <c r="AL1016" s="261"/>
      <c r="AQ1016" s="263"/>
      <c r="AR1016" s="263"/>
    </row>
    <row r="1017" spans="12:44" x14ac:dyDescent="0.3">
      <c r="X1017" s="261"/>
      <c r="AJ1017" s="263"/>
      <c r="AL1017" s="261"/>
      <c r="AQ1017" s="263"/>
      <c r="AR1017" s="263"/>
    </row>
    <row r="1018" spans="12:44" x14ac:dyDescent="0.3">
      <c r="X1018" s="261"/>
      <c r="AJ1018" s="263"/>
      <c r="AL1018" s="261"/>
      <c r="AQ1018" s="263"/>
      <c r="AR1018" s="263"/>
    </row>
    <row r="1019" spans="12:44" x14ac:dyDescent="0.3">
      <c r="X1019" s="261"/>
      <c r="AJ1019" s="263"/>
      <c r="AL1019" s="261"/>
      <c r="AQ1019" s="263"/>
      <c r="AR1019" s="263"/>
    </row>
    <row r="1020" spans="12:44" x14ac:dyDescent="0.3">
      <c r="X1020" s="261"/>
      <c r="AJ1020" s="263"/>
      <c r="AL1020" s="261"/>
      <c r="AQ1020" s="263"/>
      <c r="AR1020" s="263"/>
    </row>
    <row r="1021" spans="12:44" x14ac:dyDescent="0.3">
      <c r="X1021" s="261"/>
      <c r="AL1021" s="261"/>
      <c r="AQ1021" s="263"/>
      <c r="AR1021" s="263"/>
    </row>
    <row r="1022" spans="12:44" x14ac:dyDescent="0.3">
      <c r="X1022" s="261"/>
      <c r="AJ1022" s="263"/>
      <c r="AL1022" s="261"/>
      <c r="AQ1022" s="263"/>
      <c r="AR1022" s="263"/>
    </row>
    <row r="1023" spans="12:44" x14ac:dyDescent="0.3">
      <c r="X1023" s="261"/>
      <c r="AJ1023" s="263"/>
      <c r="AL1023" s="261"/>
      <c r="AQ1023" s="263"/>
      <c r="AR1023" s="263"/>
    </row>
    <row r="1024" spans="12:44" x14ac:dyDescent="0.3">
      <c r="N1024" s="267"/>
      <c r="X1024" s="261"/>
      <c r="AJ1024" s="263"/>
      <c r="AL1024" s="261"/>
      <c r="AQ1024" s="263"/>
      <c r="AR1024" s="263"/>
    </row>
    <row r="1025" spans="12:44" x14ac:dyDescent="0.3">
      <c r="X1025" s="261"/>
      <c r="Y1025" s="261"/>
      <c r="Z1025" s="261"/>
      <c r="AA1025" s="261"/>
      <c r="AB1025" s="261"/>
      <c r="AC1025" s="261"/>
      <c r="AD1025" s="261"/>
      <c r="AE1025" s="261"/>
      <c r="AF1025" s="261"/>
      <c r="AG1025" s="261"/>
      <c r="AH1025" s="261"/>
      <c r="AJ1025" s="263"/>
      <c r="AK1025" s="259"/>
      <c r="AL1025" s="261"/>
      <c r="AM1025" s="261"/>
      <c r="AN1025" s="263"/>
      <c r="AO1025" s="263"/>
      <c r="AQ1025" s="263"/>
      <c r="AR1025" s="263"/>
    </row>
    <row r="1026" spans="12:44" x14ac:dyDescent="0.3">
      <c r="X1026" s="261"/>
      <c r="AL1026" s="261"/>
      <c r="AQ1026" s="263"/>
      <c r="AR1026" s="263"/>
    </row>
    <row r="1027" spans="12:44" x14ac:dyDescent="0.3">
      <c r="X1027" s="261"/>
      <c r="AL1027" s="261"/>
      <c r="AQ1027" s="263"/>
      <c r="AR1027" s="263"/>
    </row>
    <row r="1028" spans="12:44" x14ac:dyDescent="0.3">
      <c r="X1028" s="261"/>
      <c r="AL1028" s="261"/>
      <c r="AQ1028" s="263"/>
      <c r="AR1028" s="263"/>
    </row>
    <row r="1029" spans="12:44" x14ac:dyDescent="0.3">
      <c r="X1029" s="261"/>
      <c r="AL1029" s="261"/>
      <c r="AQ1029" s="263"/>
      <c r="AR1029" s="263"/>
    </row>
    <row r="1030" spans="12:44" x14ac:dyDescent="0.3">
      <c r="X1030" s="261"/>
      <c r="AL1030" s="261"/>
      <c r="AQ1030" s="263"/>
      <c r="AR1030" s="263"/>
    </row>
    <row r="1031" spans="12:44" x14ac:dyDescent="0.3">
      <c r="L1031" s="261"/>
      <c r="M1031" s="261"/>
      <c r="N1031" s="263"/>
      <c r="O1031" s="261"/>
      <c r="P1031" s="263"/>
      <c r="Q1031" s="261"/>
      <c r="R1031" s="261"/>
      <c r="S1031" s="263"/>
      <c r="T1031" s="263"/>
      <c r="U1031" s="264"/>
      <c r="X1031" s="261"/>
      <c r="Y1031" s="261"/>
      <c r="Z1031" s="261"/>
      <c r="AA1031" s="261"/>
      <c r="AB1031" s="263"/>
      <c r="AC1031" s="263"/>
      <c r="AD1031" s="261"/>
      <c r="AE1031" s="261"/>
      <c r="AF1031" s="261"/>
      <c r="AG1031" s="265"/>
      <c r="AH1031" s="265"/>
      <c r="AI1031" s="265"/>
      <c r="AJ1031" s="265"/>
      <c r="AK1031" s="258"/>
      <c r="AL1031" s="266"/>
      <c r="AM1031" s="266"/>
      <c r="AN1031" s="266"/>
      <c r="AO1031" s="266"/>
    </row>
    <row r="1032" spans="12:44" x14ac:dyDescent="0.3">
      <c r="X1032" s="261"/>
      <c r="Y1032" s="261"/>
      <c r="Z1032" s="261"/>
      <c r="AA1032" s="261"/>
      <c r="AB1032" s="261"/>
      <c r="AC1032" s="261"/>
      <c r="AD1032" s="261"/>
      <c r="AE1032" s="261"/>
      <c r="AF1032" s="261"/>
      <c r="AG1032" s="261"/>
      <c r="AH1032" s="261"/>
      <c r="AI1032" s="261"/>
      <c r="AJ1032" s="261"/>
      <c r="AK1032" s="259"/>
      <c r="AL1032" s="261"/>
      <c r="AM1032" s="261"/>
      <c r="AN1032" s="263"/>
      <c r="AO1032" s="263"/>
      <c r="AQ1032" s="263"/>
      <c r="AR1032" s="263"/>
    </row>
    <row r="1033" spans="12:44" x14ac:dyDescent="0.3">
      <c r="X1033" s="261"/>
      <c r="AL1033" s="261"/>
      <c r="AM1033" s="261"/>
      <c r="AN1033" s="263"/>
      <c r="AO1033" s="263"/>
      <c r="AQ1033" s="263"/>
      <c r="AR1033" s="263"/>
    </row>
    <row r="1034" spans="12:44" x14ac:dyDescent="0.3">
      <c r="X1034" s="261"/>
      <c r="AJ1034" s="263"/>
      <c r="AL1034" s="261"/>
      <c r="AQ1034" s="263"/>
      <c r="AR1034" s="263"/>
    </row>
    <row r="1035" spans="12:44" x14ac:dyDescent="0.3">
      <c r="X1035" s="261"/>
      <c r="AJ1035" s="263"/>
      <c r="AL1035" s="261"/>
      <c r="AM1035" s="261"/>
      <c r="AQ1035" s="263"/>
      <c r="AR1035" s="263"/>
    </row>
    <row r="1036" spans="12:44" x14ac:dyDescent="0.3">
      <c r="X1036" s="261"/>
      <c r="AJ1036" s="263"/>
      <c r="AL1036" s="261"/>
      <c r="AQ1036" s="263"/>
      <c r="AR1036" s="263"/>
    </row>
    <row r="1037" spans="12:44" x14ac:dyDescent="0.3">
      <c r="X1037" s="261"/>
      <c r="AL1037" s="261"/>
      <c r="AQ1037" s="263"/>
      <c r="AR1037" s="263"/>
    </row>
    <row r="1038" spans="12:44" x14ac:dyDescent="0.3">
      <c r="X1038" s="261"/>
      <c r="AJ1038" s="263"/>
      <c r="AL1038" s="261"/>
      <c r="AQ1038" s="263"/>
      <c r="AR1038" s="263"/>
    </row>
    <row r="1039" spans="12:44" x14ac:dyDescent="0.3">
      <c r="X1039" s="261"/>
      <c r="AJ1039" s="263"/>
      <c r="AL1039" s="261"/>
      <c r="AQ1039" s="263"/>
      <c r="AR1039" s="263"/>
    </row>
    <row r="1040" spans="12:44" x14ac:dyDescent="0.3">
      <c r="X1040" s="261"/>
      <c r="AJ1040" s="263"/>
      <c r="AL1040" s="261"/>
      <c r="AQ1040" s="263"/>
      <c r="AR1040" s="263"/>
    </row>
    <row r="1041" spans="12:44" x14ac:dyDescent="0.3">
      <c r="X1041" s="261"/>
      <c r="AJ1041" s="263"/>
      <c r="AL1041" s="261"/>
      <c r="AQ1041" s="263"/>
      <c r="AR1041" s="263"/>
    </row>
    <row r="1042" spans="12:44" x14ac:dyDescent="0.3">
      <c r="X1042" s="261"/>
      <c r="AL1042" s="261"/>
      <c r="AQ1042" s="263"/>
      <c r="AR1042" s="263"/>
    </row>
    <row r="1043" spans="12:44" x14ac:dyDescent="0.3">
      <c r="X1043" s="261"/>
      <c r="AJ1043" s="263"/>
      <c r="AL1043" s="261"/>
      <c r="AQ1043" s="263"/>
      <c r="AR1043" s="263"/>
    </row>
    <row r="1044" spans="12:44" x14ac:dyDescent="0.3">
      <c r="X1044" s="261"/>
      <c r="AJ1044" s="263"/>
      <c r="AL1044" s="261"/>
      <c r="AQ1044" s="263"/>
      <c r="AR1044" s="263"/>
    </row>
    <row r="1045" spans="12:44" x14ac:dyDescent="0.3">
      <c r="N1045" s="267"/>
      <c r="X1045" s="261"/>
      <c r="AJ1045" s="263"/>
      <c r="AL1045" s="261"/>
      <c r="AQ1045" s="263"/>
      <c r="AR1045" s="263"/>
    </row>
    <row r="1046" spans="12:44" x14ac:dyDescent="0.3">
      <c r="X1046" s="261"/>
      <c r="Y1046" s="261"/>
      <c r="Z1046" s="261"/>
      <c r="AA1046" s="261"/>
      <c r="AB1046" s="261"/>
      <c r="AC1046" s="261"/>
      <c r="AD1046" s="261"/>
      <c r="AE1046" s="261"/>
      <c r="AF1046" s="261"/>
      <c r="AG1046" s="261"/>
      <c r="AH1046" s="261"/>
      <c r="AJ1046" s="263"/>
      <c r="AK1046" s="259"/>
      <c r="AL1046" s="261"/>
      <c r="AM1046" s="261"/>
      <c r="AN1046" s="263"/>
      <c r="AO1046" s="263"/>
      <c r="AQ1046" s="263"/>
      <c r="AR1046" s="263"/>
    </row>
    <row r="1047" spans="12:44" x14ac:dyDescent="0.3">
      <c r="X1047" s="261"/>
      <c r="AL1047" s="261"/>
      <c r="AQ1047" s="263"/>
      <c r="AR1047" s="263"/>
    </row>
    <row r="1048" spans="12:44" x14ac:dyDescent="0.3">
      <c r="X1048" s="261"/>
      <c r="AL1048" s="261"/>
      <c r="AQ1048" s="263"/>
      <c r="AR1048" s="263"/>
    </row>
    <row r="1049" spans="12:44" x14ac:dyDescent="0.3">
      <c r="X1049" s="261"/>
      <c r="AL1049" s="261"/>
      <c r="AQ1049" s="263"/>
      <c r="AR1049" s="263"/>
    </row>
    <row r="1050" spans="12:44" x14ac:dyDescent="0.3">
      <c r="X1050" s="261"/>
      <c r="AL1050" s="261"/>
      <c r="AQ1050" s="263"/>
      <c r="AR1050" s="263"/>
    </row>
    <row r="1051" spans="12:44" x14ac:dyDescent="0.3">
      <c r="X1051" s="261"/>
      <c r="AL1051" s="261"/>
      <c r="AQ1051" s="263"/>
      <c r="AR1051" s="263"/>
    </row>
    <row r="1052" spans="12:44" x14ac:dyDescent="0.3">
      <c r="L1052" s="261"/>
      <c r="M1052" s="261"/>
      <c r="N1052" s="263"/>
      <c r="O1052" s="261"/>
      <c r="P1052" s="263"/>
      <c r="Q1052" s="261"/>
      <c r="R1052" s="261"/>
      <c r="S1052" s="263"/>
      <c r="T1052" s="263"/>
      <c r="U1052" s="264"/>
      <c r="X1052" s="261"/>
      <c r="Y1052" s="261"/>
      <c r="Z1052" s="261"/>
      <c r="AA1052" s="261"/>
      <c r="AB1052" s="263"/>
      <c r="AC1052" s="263"/>
      <c r="AD1052" s="261"/>
      <c r="AE1052" s="261"/>
      <c r="AF1052" s="261"/>
      <c r="AG1052" s="265"/>
      <c r="AH1052" s="265"/>
      <c r="AI1052" s="265"/>
      <c r="AJ1052" s="265"/>
      <c r="AK1052" s="258"/>
      <c r="AL1052" s="266"/>
      <c r="AM1052" s="266"/>
      <c r="AN1052" s="266"/>
      <c r="AO1052" s="266"/>
    </row>
    <row r="1053" spans="12:44" x14ac:dyDescent="0.3">
      <c r="X1053" s="261"/>
      <c r="Y1053" s="261"/>
      <c r="Z1053" s="261"/>
      <c r="AA1053" s="261"/>
      <c r="AB1053" s="261"/>
      <c r="AC1053" s="261"/>
      <c r="AD1053" s="261"/>
      <c r="AE1053" s="261"/>
      <c r="AF1053" s="261"/>
      <c r="AG1053" s="261"/>
      <c r="AH1053" s="261"/>
      <c r="AI1053" s="261"/>
      <c r="AJ1053" s="261"/>
      <c r="AK1053" s="259"/>
      <c r="AL1053" s="261"/>
      <c r="AM1053" s="261"/>
      <c r="AN1053" s="263"/>
      <c r="AO1053" s="263"/>
      <c r="AQ1053" s="263"/>
      <c r="AR1053" s="263"/>
    </row>
    <row r="1054" spans="12:44" x14ac:dyDescent="0.3">
      <c r="X1054" s="261"/>
      <c r="AL1054" s="261"/>
      <c r="AM1054" s="261"/>
      <c r="AN1054" s="263"/>
      <c r="AO1054" s="263"/>
      <c r="AQ1054" s="263"/>
      <c r="AR1054" s="263"/>
    </row>
    <row r="1055" spans="12:44" x14ac:dyDescent="0.3">
      <c r="X1055" s="261"/>
      <c r="AJ1055" s="263"/>
      <c r="AL1055" s="261"/>
      <c r="AQ1055" s="263"/>
      <c r="AR1055" s="263"/>
    </row>
    <row r="1056" spans="12:44" x14ac:dyDescent="0.3">
      <c r="X1056" s="261"/>
      <c r="AJ1056" s="263"/>
      <c r="AL1056" s="261"/>
      <c r="AM1056" s="261"/>
      <c r="AQ1056" s="263"/>
      <c r="AR1056" s="263"/>
    </row>
    <row r="1057" spans="14:44" x14ac:dyDescent="0.3">
      <c r="X1057" s="261"/>
      <c r="AJ1057" s="263"/>
      <c r="AL1057" s="261"/>
      <c r="AQ1057" s="263"/>
      <c r="AR1057" s="263"/>
    </row>
    <row r="1058" spans="14:44" x14ac:dyDescent="0.3">
      <c r="X1058" s="261"/>
      <c r="AL1058" s="261"/>
      <c r="AQ1058" s="263"/>
      <c r="AR1058" s="263"/>
    </row>
    <row r="1059" spans="14:44" x14ac:dyDescent="0.3">
      <c r="X1059" s="261"/>
      <c r="AJ1059" s="263"/>
      <c r="AL1059" s="261"/>
      <c r="AQ1059" s="263"/>
      <c r="AR1059" s="263"/>
    </row>
    <row r="1060" spans="14:44" x14ac:dyDescent="0.3">
      <c r="X1060" s="261"/>
      <c r="AJ1060" s="263"/>
      <c r="AL1060" s="261"/>
      <c r="AQ1060" s="263"/>
      <c r="AR1060" s="263"/>
    </row>
    <row r="1061" spans="14:44" x14ac:dyDescent="0.3">
      <c r="X1061" s="261"/>
      <c r="AJ1061" s="263"/>
      <c r="AL1061" s="261"/>
      <c r="AQ1061" s="263"/>
      <c r="AR1061" s="263"/>
    </row>
    <row r="1062" spans="14:44" x14ac:dyDescent="0.3">
      <c r="X1062" s="261"/>
      <c r="AJ1062" s="263"/>
      <c r="AL1062" s="261"/>
      <c r="AQ1062" s="263"/>
      <c r="AR1062" s="263"/>
    </row>
    <row r="1063" spans="14:44" x14ac:dyDescent="0.3">
      <c r="X1063" s="261"/>
      <c r="AL1063" s="261"/>
      <c r="AQ1063" s="263"/>
      <c r="AR1063" s="263"/>
    </row>
    <row r="1064" spans="14:44" x14ac:dyDescent="0.3">
      <c r="X1064" s="261"/>
      <c r="AJ1064" s="263"/>
      <c r="AL1064" s="261"/>
      <c r="AQ1064" s="263"/>
      <c r="AR1064" s="263"/>
    </row>
    <row r="1065" spans="14:44" x14ac:dyDescent="0.3">
      <c r="X1065" s="261"/>
      <c r="AJ1065" s="263"/>
      <c r="AL1065" s="261"/>
      <c r="AQ1065" s="263"/>
      <c r="AR1065" s="263"/>
    </row>
    <row r="1066" spans="14:44" x14ac:dyDescent="0.3">
      <c r="N1066" s="267"/>
      <c r="X1066" s="261"/>
      <c r="AJ1066" s="263"/>
      <c r="AL1066" s="261"/>
      <c r="AQ1066" s="263"/>
      <c r="AR1066" s="263"/>
    </row>
    <row r="1067" spans="14:44" x14ac:dyDescent="0.3">
      <c r="X1067" s="261"/>
      <c r="Y1067" s="261"/>
      <c r="Z1067" s="261"/>
      <c r="AA1067" s="261"/>
      <c r="AB1067" s="261"/>
      <c r="AC1067" s="261"/>
      <c r="AD1067" s="261"/>
      <c r="AE1067" s="261"/>
      <c r="AF1067" s="261"/>
      <c r="AG1067" s="261"/>
      <c r="AH1067" s="261"/>
      <c r="AJ1067" s="263"/>
      <c r="AK1067" s="259"/>
      <c r="AL1067" s="261"/>
      <c r="AM1067" s="261"/>
      <c r="AN1067" s="263"/>
      <c r="AO1067" s="263"/>
      <c r="AQ1067" s="263"/>
      <c r="AR1067" s="263"/>
    </row>
    <row r="1068" spans="14:44" x14ac:dyDescent="0.3">
      <c r="X1068" s="261"/>
      <c r="AL1068" s="261"/>
      <c r="AQ1068" s="263"/>
      <c r="AR1068" s="263"/>
    </row>
    <row r="1069" spans="14:44" x14ac:dyDescent="0.3">
      <c r="X1069" s="261"/>
      <c r="AL1069" s="261"/>
      <c r="AQ1069" s="263"/>
      <c r="AR1069" s="263"/>
    </row>
    <row r="1070" spans="14:44" x14ac:dyDescent="0.3">
      <c r="X1070" s="261"/>
      <c r="AL1070" s="261"/>
      <c r="AQ1070" s="263"/>
      <c r="AR1070" s="263"/>
    </row>
    <row r="1071" spans="14:44" x14ac:dyDescent="0.3">
      <c r="X1071" s="261"/>
      <c r="AL1071" s="261"/>
      <c r="AQ1071" s="263"/>
      <c r="AR1071" s="263"/>
    </row>
    <row r="1072" spans="14:44" x14ac:dyDescent="0.3">
      <c r="X1072" s="261"/>
      <c r="AL1072" s="261"/>
      <c r="AQ1072" s="263"/>
      <c r="AR1072" s="263"/>
    </row>
    <row r="1073" spans="12:44" x14ac:dyDescent="0.3">
      <c r="L1073" s="261"/>
      <c r="M1073" s="261"/>
      <c r="N1073" s="263"/>
      <c r="O1073" s="261"/>
      <c r="P1073" s="263"/>
      <c r="Q1073" s="261"/>
      <c r="R1073" s="261"/>
      <c r="S1073" s="263"/>
      <c r="T1073" s="263"/>
      <c r="U1073" s="264"/>
      <c r="X1073" s="261"/>
      <c r="Y1073" s="261"/>
      <c r="Z1073" s="261"/>
      <c r="AA1073" s="261"/>
      <c r="AB1073" s="263"/>
      <c r="AC1073" s="263"/>
      <c r="AD1073" s="261"/>
      <c r="AE1073" s="261"/>
      <c r="AF1073" s="261"/>
      <c r="AG1073" s="265"/>
      <c r="AH1073" s="265"/>
      <c r="AI1073" s="265"/>
      <c r="AJ1073" s="265"/>
      <c r="AK1073" s="258"/>
      <c r="AL1073" s="266"/>
      <c r="AM1073" s="266"/>
      <c r="AN1073" s="266"/>
      <c r="AO1073" s="266"/>
    </row>
    <row r="1074" spans="12:44" x14ac:dyDescent="0.3">
      <c r="X1074" s="261"/>
      <c r="Y1074" s="261"/>
      <c r="Z1074" s="261"/>
      <c r="AA1074" s="261"/>
      <c r="AB1074" s="261"/>
      <c r="AC1074" s="261"/>
      <c r="AD1074" s="261"/>
      <c r="AE1074" s="261"/>
      <c r="AF1074" s="261"/>
      <c r="AG1074" s="261"/>
      <c r="AH1074" s="261"/>
      <c r="AI1074" s="261"/>
      <c r="AJ1074" s="261"/>
      <c r="AK1074" s="259"/>
      <c r="AL1074" s="261"/>
      <c r="AM1074" s="261"/>
      <c r="AN1074" s="263"/>
      <c r="AO1074" s="263"/>
      <c r="AQ1074" s="263"/>
      <c r="AR1074" s="263"/>
    </row>
    <row r="1075" spans="12:44" x14ac:dyDescent="0.3">
      <c r="X1075" s="261"/>
      <c r="AL1075" s="261"/>
      <c r="AM1075" s="261"/>
      <c r="AN1075" s="263"/>
      <c r="AO1075" s="263"/>
      <c r="AQ1075" s="263"/>
      <c r="AR1075" s="263"/>
    </row>
    <row r="1076" spans="12:44" x14ac:dyDescent="0.3">
      <c r="X1076" s="261"/>
      <c r="AJ1076" s="263"/>
      <c r="AL1076" s="261"/>
      <c r="AQ1076" s="263"/>
      <c r="AR1076" s="263"/>
    </row>
    <row r="1077" spans="12:44" x14ac:dyDescent="0.3">
      <c r="X1077" s="261"/>
      <c r="AJ1077" s="263"/>
      <c r="AL1077" s="261"/>
      <c r="AM1077" s="261"/>
      <c r="AQ1077" s="263"/>
      <c r="AR1077" s="263"/>
    </row>
    <row r="1078" spans="12:44" x14ac:dyDescent="0.3">
      <c r="X1078" s="261"/>
      <c r="AJ1078" s="263"/>
      <c r="AL1078" s="261"/>
      <c r="AQ1078" s="263"/>
      <c r="AR1078" s="263"/>
    </row>
    <row r="1079" spans="12:44" x14ac:dyDescent="0.3">
      <c r="X1079" s="261"/>
      <c r="AL1079" s="261"/>
      <c r="AQ1079" s="263"/>
      <c r="AR1079" s="263"/>
    </row>
    <row r="1080" spans="12:44" x14ac:dyDescent="0.3">
      <c r="X1080" s="261"/>
      <c r="AJ1080" s="263"/>
      <c r="AL1080" s="261"/>
      <c r="AQ1080" s="263"/>
      <c r="AR1080" s="263"/>
    </row>
    <row r="1081" spans="12:44" x14ac:dyDescent="0.3">
      <c r="X1081" s="261"/>
      <c r="AJ1081" s="263"/>
      <c r="AL1081" s="261"/>
      <c r="AQ1081" s="263"/>
      <c r="AR1081" s="263"/>
    </row>
    <row r="1082" spans="12:44" x14ac:dyDescent="0.3">
      <c r="X1082" s="261"/>
      <c r="AJ1082" s="263"/>
      <c r="AL1082" s="261"/>
      <c r="AQ1082" s="263"/>
      <c r="AR1082" s="263"/>
    </row>
    <row r="1083" spans="12:44" x14ac:dyDescent="0.3">
      <c r="X1083" s="261"/>
      <c r="AJ1083" s="263"/>
      <c r="AL1083" s="261"/>
      <c r="AQ1083" s="263"/>
      <c r="AR1083" s="263"/>
    </row>
    <row r="1084" spans="12:44" x14ac:dyDescent="0.3">
      <c r="X1084" s="261"/>
      <c r="AL1084" s="261"/>
      <c r="AQ1084" s="263"/>
      <c r="AR1084" s="263"/>
    </row>
    <row r="1085" spans="12:44" x14ac:dyDescent="0.3">
      <c r="X1085" s="261"/>
      <c r="AJ1085" s="263"/>
      <c r="AL1085" s="261"/>
      <c r="AQ1085" s="263"/>
      <c r="AR1085" s="263"/>
    </row>
    <row r="1086" spans="12:44" x14ac:dyDescent="0.3">
      <c r="X1086" s="261"/>
      <c r="AJ1086" s="263"/>
      <c r="AL1086" s="261"/>
      <c r="AQ1086" s="263"/>
      <c r="AR1086" s="263"/>
    </row>
    <row r="1087" spans="12:44" x14ac:dyDescent="0.3">
      <c r="N1087" s="267"/>
      <c r="X1087" s="261"/>
      <c r="AJ1087" s="263"/>
      <c r="AL1087" s="261"/>
      <c r="AQ1087" s="263"/>
      <c r="AR1087" s="263"/>
    </row>
    <row r="1088" spans="12:44" x14ac:dyDescent="0.3">
      <c r="X1088" s="261"/>
      <c r="Y1088" s="261"/>
      <c r="Z1088" s="261"/>
      <c r="AA1088" s="261"/>
      <c r="AB1088" s="261"/>
      <c r="AC1088" s="261"/>
      <c r="AD1088" s="261"/>
      <c r="AE1088" s="261"/>
      <c r="AF1088" s="261"/>
      <c r="AG1088" s="261"/>
      <c r="AH1088" s="261"/>
      <c r="AJ1088" s="263"/>
      <c r="AK1088" s="259"/>
      <c r="AL1088" s="261"/>
      <c r="AM1088" s="261"/>
      <c r="AN1088" s="263"/>
      <c r="AO1088" s="263"/>
      <c r="AQ1088" s="263"/>
      <c r="AR1088" s="263"/>
    </row>
    <row r="1089" spans="12:44" x14ac:dyDescent="0.3">
      <c r="X1089" s="261"/>
      <c r="AL1089" s="261"/>
      <c r="AQ1089" s="263"/>
      <c r="AR1089" s="263"/>
    </row>
    <row r="1090" spans="12:44" x14ac:dyDescent="0.3">
      <c r="X1090" s="261"/>
      <c r="AL1090" s="261"/>
      <c r="AQ1090" s="263"/>
      <c r="AR1090" s="263"/>
    </row>
    <row r="1091" spans="12:44" x14ac:dyDescent="0.3">
      <c r="X1091" s="261"/>
      <c r="AL1091" s="261"/>
      <c r="AQ1091" s="263"/>
      <c r="AR1091" s="263"/>
    </row>
    <row r="1092" spans="12:44" x14ac:dyDescent="0.3">
      <c r="X1092" s="261"/>
      <c r="AL1092" s="261"/>
      <c r="AQ1092" s="263"/>
      <c r="AR1092" s="263"/>
    </row>
    <row r="1093" spans="12:44" x14ac:dyDescent="0.3">
      <c r="X1093" s="261"/>
      <c r="AL1093" s="261"/>
      <c r="AQ1093" s="263"/>
      <c r="AR1093" s="263"/>
    </row>
    <row r="1094" spans="12:44" x14ac:dyDescent="0.3">
      <c r="L1094" s="261"/>
      <c r="M1094" s="261"/>
      <c r="N1094" s="263"/>
      <c r="O1094" s="261"/>
      <c r="P1094" s="263"/>
      <c r="Q1094" s="261"/>
      <c r="R1094" s="261"/>
      <c r="S1094" s="263"/>
      <c r="T1094" s="263"/>
      <c r="U1094" s="264"/>
      <c r="X1094" s="261"/>
      <c r="Y1094" s="261"/>
      <c r="Z1094" s="261"/>
      <c r="AA1094" s="261"/>
      <c r="AB1094" s="263"/>
      <c r="AC1094" s="263"/>
      <c r="AD1094" s="261"/>
      <c r="AE1094" s="261"/>
      <c r="AF1094" s="261"/>
      <c r="AG1094" s="265"/>
      <c r="AH1094" s="265"/>
      <c r="AI1094" s="265"/>
      <c r="AJ1094" s="265"/>
      <c r="AK1094" s="258"/>
      <c r="AL1094" s="266"/>
      <c r="AM1094" s="266"/>
      <c r="AN1094" s="266"/>
      <c r="AO1094" s="266"/>
    </row>
    <row r="1095" spans="12:44" x14ac:dyDescent="0.3">
      <c r="X1095" s="261"/>
      <c r="Y1095" s="261"/>
      <c r="Z1095" s="261"/>
      <c r="AA1095" s="261"/>
      <c r="AB1095" s="261"/>
      <c r="AC1095" s="261"/>
      <c r="AD1095" s="261"/>
      <c r="AE1095" s="261"/>
      <c r="AF1095" s="261"/>
      <c r="AG1095" s="261"/>
      <c r="AH1095" s="261"/>
      <c r="AI1095" s="261"/>
      <c r="AJ1095" s="261"/>
      <c r="AK1095" s="259"/>
      <c r="AL1095" s="261"/>
      <c r="AM1095" s="261"/>
      <c r="AN1095" s="263"/>
      <c r="AO1095" s="263"/>
      <c r="AQ1095" s="263"/>
      <c r="AR1095" s="263"/>
    </row>
    <row r="1096" spans="12:44" x14ac:dyDescent="0.3">
      <c r="X1096" s="261"/>
      <c r="AL1096" s="261"/>
      <c r="AM1096" s="261"/>
      <c r="AN1096" s="263"/>
      <c r="AO1096" s="263"/>
      <c r="AQ1096" s="263"/>
      <c r="AR1096" s="263"/>
    </row>
    <row r="1097" spans="12:44" x14ac:dyDescent="0.3">
      <c r="X1097" s="261"/>
      <c r="AJ1097" s="263"/>
      <c r="AL1097" s="261"/>
      <c r="AQ1097" s="263"/>
      <c r="AR1097" s="263"/>
    </row>
    <row r="1098" spans="12:44" x14ac:dyDescent="0.3">
      <c r="X1098" s="261"/>
      <c r="AJ1098" s="263"/>
      <c r="AL1098" s="261"/>
      <c r="AM1098" s="261"/>
      <c r="AQ1098" s="263"/>
      <c r="AR1098" s="263"/>
    </row>
    <row r="1099" spans="12:44" x14ac:dyDescent="0.3">
      <c r="X1099" s="261"/>
      <c r="AJ1099" s="263"/>
      <c r="AL1099" s="261"/>
      <c r="AQ1099" s="263"/>
      <c r="AR1099" s="263"/>
    </row>
    <row r="1100" spans="12:44" x14ac:dyDescent="0.3">
      <c r="X1100" s="261"/>
      <c r="AL1100" s="261"/>
      <c r="AQ1100" s="263"/>
      <c r="AR1100" s="263"/>
    </row>
    <row r="1101" spans="12:44" x14ac:dyDescent="0.3">
      <c r="X1101" s="261"/>
      <c r="AJ1101" s="263"/>
      <c r="AL1101" s="261"/>
      <c r="AQ1101" s="263"/>
      <c r="AR1101" s="263"/>
    </row>
    <row r="1102" spans="12:44" x14ac:dyDescent="0.3">
      <c r="X1102" s="261"/>
      <c r="AJ1102" s="263"/>
      <c r="AL1102" s="261"/>
      <c r="AQ1102" s="263"/>
      <c r="AR1102" s="263"/>
    </row>
    <row r="1103" spans="12:44" x14ac:dyDescent="0.3">
      <c r="X1103" s="261"/>
      <c r="AJ1103" s="263"/>
      <c r="AL1103" s="261"/>
      <c r="AQ1103" s="263"/>
      <c r="AR1103" s="263"/>
    </row>
    <row r="1104" spans="12:44" x14ac:dyDescent="0.3">
      <c r="X1104" s="261"/>
      <c r="AJ1104" s="263"/>
      <c r="AL1104" s="261"/>
      <c r="AQ1104" s="263"/>
      <c r="AR1104" s="263"/>
    </row>
    <row r="1105" spans="12:44" x14ac:dyDescent="0.3">
      <c r="X1105" s="261"/>
      <c r="AL1105" s="261"/>
      <c r="AQ1105" s="263"/>
      <c r="AR1105" s="263"/>
    </row>
    <row r="1106" spans="12:44" x14ac:dyDescent="0.3">
      <c r="X1106" s="261"/>
      <c r="AJ1106" s="263"/>
      <c r="AL1106" s="261"/>
      <c r="AQ1106" s="263"/>
      <c r="AR1106" s="263"/>
    </row>
    <row r="1107" spans="12:44" x14ac:dyDescent="0.3">
      <c r="X1107" s="261"/>
      <c r="AJ1107" s="263"/>
      <c r="AL1107" s="261"/>
      <c r="AQ1107" s="263"/>
      <c r="AR1107" s="263"/>
    </row>
    <row r="1108" spans="12:44" x14ac:dyDescent="0.3">
      <c r="N1108" s="267"/>
      <c r="X1108" s="261"/>
      <c r="AJ1108" s="263"/>
      <c r="AL1108" s="261"/>
      <c r="AQ1108" s="263"/>
      <c r="AR1108" s="263"/>
    </row>
    <row r="1109" spans="12:44" x14ac:dyDescent="0.3">
      <c r="X1109" s="261"/>
      <c r="Y1109" s="261"/>
      <c r="Z1109" s="261"/>
      <c r="AA1109" s="261"/>
      <c r="AB1109" s="261"/>
      <c r="AC1109" s="261"/>
      <c r="AD1109" s="261"/>
      <c r="AE1109" s="261"/>
      <c r="AF1109" s="261"/>
      <c r="AG1109" s="261"/>
      <c r="AH1109" s="261"/>
      <c r="AJ1109" s="263"/>
      <c r="AK1109" s="259"/>
      <c r="AL1109" s="261"/>
      <c r="AM1109" s="261"/>
      <c r="AN1109" s="263"/>
      <c r="AO1109" s="263"/>
      <c r="AQ1109" s="263"/>
      <c r="AR1109" s="263"/>
    </row>
    <row r="1110" spans="12:44" x14ac:dyDescent="0.3">
      <c r="X1110" s="261"/>
      <c r="AL1110" s="261"/>
      <c r="AQ1110" s="263"/>
      <c r="AR1110" s="263"/>
    </row>
    <row r="1111" spans="12:44" x14ac:dyDescent="0.3">
      <c r="X1111" s="261"/>
      <c r="AL1111" s="261"/>
      <c r="AQ1111" s="263"/>
      <c r="AR1111" s="263"/>
    </row>
    <row r="1112" spans="12:44" x14ac:dyDescent="0.3">
      <c r="X1112" s="261"/>
      <c r="AL1112" s="261"/>
      <c r="AQ1112" s="263"/>
      <c r="AR1112" s="263"/>
    </row>
    <row r="1113" spans="12:44" x14ac:dyDescent="0.3">
      <c r="X1113" s="261"/>
      <c r="AL1113" s="261"/>
      <c r="AQ1113" s="263"/>
      <c r="AR1113" s="263"/>
    </row>
    <row r="1114" spans="12:44" x14ac:dyDescent="0.3">
      <c r="X1114" s="261"/>
      <c r="AL1114" s="261"/>
      <c r="AQ1114" s="263"/>
      <c r="AR1114" s="263"/>
    </row>
    <row r="1115" spans="12:44" x14ac:dyDescent="0.3">
      <c r="L1115" s="261"/>
      <c r="M1115" s="261"/>
      <c r="N1115" s="263"/>
      <c r="O1115" s="261"/>
      <c r="P1115" s="263"/>
      <c r="Q1115" s="261"/>
      <c r="R1115" s="261"/>
      <c r="S1115" s="263"/>
      <c r="T1115" s="263"/>
      <c r="U1115" s="264"/>
      <c r="X1115" s="261"/>
      <c r="Y1115" s="261"/>
      <c r="Z1115" s="261"/>
      <c r="AA1115" s="261"/>
      <c r="AB1115" s="263"/>
      <c r="AC1115" s="263"/>
      <c r="AD1115" s="261"/>
      <c r="AE1115" s="261"/>
      <c r="AF1115" s="261"/>
      <c r="AG1115" s="265"/>
      <c r="AH1115" s="265"/>
      <c r="AI1115" s="265"/>
      <c r="AJ1115" s="265"/>
      <c r="AK1115" s="258"/>
      <c r="AL1115" s="266"/>
      <c r="AM1115" s="266"/>
      <c r="AN1115" s="266"/>
      <c r="AO1115" s="266"/>
    </row>
    <row r="1116" spans="12:44" x14ac:dyDescent="0.3">
      <c r="X1116" s="261"/>
      <c r="Y1116" s="261"/>
      <c r="Z1116" s="261"/>
      <c r="AA1116" s="261"/>
      <c r="AB1116" s="261"/>
      <c r="AC1116" s="261"/>
      <c r="AD1116" s="261"/>
      <c r="AE1116" s="261"/>
      <c r="AF1116" s="261"/>
      <c r="AG1116" s="261"/>
      <c r="AH1116" s="261"/>
      <c r="AI1116" s="261"/>
      <c r="AJ1116" s="261"/>
      <c r="AK1116" s="259"/>
      <c r="AL1116" s="261"/>
      <c r="AM1116" s="261"/>
      <c r="AN1116" s="263"/>
      <c r="AO1116" s="263"/>
      <c r="AQ1116" s="263"/>
      <c r="AR1116" s="263"/>
    </row>
    <row r="1117" spans="12:44" x14ac:dyDescent="0.3">
      <c r="X1117" s="261"/>
      <c r="AL1117" s="261"/>
      <c r="AM1117" s="261"/>
      <c r="AN1117" s="263"/>
      <c r="AO1117" s="263"/>
      <c r="AQ1117" s="263"/>
      <c r="AR1117" s="263"/>
    </row>
    <row r="1118" spans="12:44" x14ac:dyDescent="0.3">
      <c r="X1118" s="261"/>
      <c r="AJ1118" s="263"/>
      <c r="AL1118" s="261"/>
      <c r="AQ1118" s="263"/>
      <c r="AR1118" s="263"/>
    </row>
    <row r="1119" spans="12:44" x14ac:dyDescent="0.3">
      <c r="X1119" s="261"/>
      <c r="AJ1119" s="263"/>
      <c r="AL1119" s="261"/>
      <c r="AM1119" s="261"/>
      <c r="AQ1119" s="263"/>
      <c r="AR1119" s="263"/>
    </row>
    <row r="1120" spans="12:44" x14ac:dyDescent="0.3">
      <c r="X1120" s="261"/>
      <c r="AJ1120" s="263"/>
      <c r="AL1120" s="261"/>
      <c r="AQ1120" s="263"/>
      <c r="AR1120" s="263"/>
    </row>
    <row r="1121" spans="12:44" x14ac:dyDescent="0.3">
      <c r="X1121" s="261"/>
      <c r="AL1121" s="261"/>
      <c r="AQ1121" s="263"/>
      <c r="AR1121" s="263"/>
    </row>
    <row r="1122" spans="12:44" x14ac:dyDescent="0.3">
      <c r="X1122" s="261"/>
      <c r="AJ1122" s="263"/>
      <c r="AL1122" s="261"/>
      <c r="AQ1122" s="263"/>
      <c r="AR1122" s="263"/>
    </row>
    <row r="1123" spans="12:44" x14ac:dyDescent="0.3">
      <c r="X1123" s="261"/>
      <c r="AJ1123" s="263"/>
      <c r="AL1123" s="261"/>
      <c r="AQ1123" s="263"/>
      <c r="AR1123" s="263"/>
    </row>
    <row r="1124" spans="12:44" x14ac:dyDescent="0.3">
      <c r="X1124" s="261"/>
      <c r="AJ1124" s="263"/>
      <c r="AL1124" s="261"/>
      <c r="AQ1124" s="263"/>
      <c r="AR1124" s="263"/>
    </row>
    <row r="1125" spans="12:44" x14ac:dyDescent="0.3">
      <c r="X1125" s="261"/>
      <c r="AJ1125" s="263"/>
      <c r="AL1125" s="261"/>
      <c r="AQ1125" s="263"/>
      <c r="AR1125" s="263"/>
    </row>
    <row r="1126" spans="12:44" x14ac:dyDescent="0.3">
      <c r="X1126" s="261"/>
      <c r="AL1126" s="261"/>
      <c r="AQ1126" s="263"/>
      <c r="AR1126" s="263"/>
    </row>
    <row r="1127" spans="12:44" x14ac:dyDescent="0.3">
      <c r="X1127" s="261"/>
      <c r="AJ1127" s="263"/>
      <c r="AL1127" s="261"/>
      <c r="AQ1127" s="263"/>
      <c r="AR1127" s="263"/>
    </row>
    <row r="1128" spans="12:44" x14ac:dyDescent="0.3">
      <c r="X1128" s="261"/>
      <c r="AJ1128" s="263"/>
      <c r="AL1128" s="261"/>
      <c r="AQ1128" s="263"/>
      <c r="AR1128" s="263"/>
    </row>
    <row r="1129" spans="12:44" x14ac:dyDescent="0.3">
      <c r="N1129" s="267"/>
      <c r="X1129" s="261"/>
      <c r="AJ1129" s="263"/>
      <c r="AL1129" s="261"/>
      <c r="AQ1129" s="263"/>
      <c r="AR1129" s="263"/>
    </row>
    <row r="1130" spans="12:44" x14ac:dyDescent="0.3">
      <c r="X1130" s="261"/>
      <c r="Y1130" s="261"/>
      <c r="Z1130" s="261"/>
      <c r="AA1130" s="261"/>
      <c r="AB1130" s="261"/>
      <c r="AC1130" s="261"/>
      <c r="AD1130" s="261"/>
      <c r="AE1130" s="261"/>
      <c r="AF1130" s="261"/>
      <c r="AG1130" s="261"/>
      <c r="AH1130" s="261"/>
      <c r="AJ1130" s="263"/>
      <c r="AK1130" s="259"/>
      <c r="AL1130" s="261"/>
      <c r="AM1130" s="261"/>
      <c r="AN1130" s="263"/>
      <c r="AO1130" s="263"/>
      <c r="AQ1130" s="263"/>
      <c r="AR1130" s="263"/>
    </row>
    <row r="1131" spans="12:44" x14ac:dyDescent="0.3">
      <c r="X1131" s="261"/>
      <c r="AL1131" s="261"/>
      <c r="AQ1131" s="263"/>
      <c r="AR1131" s="263"/>
    </row>
    <row r="1132" spans="12:44" x14ac:dyDescent="0.3">
      <c r="X1132" s="261"/>
      <c r="AL1132" s="261"/>
      <c r="AQ1132" s="263"/>
      <c r="AR1132" s="263"/>
    </row>
    <row r="1133" spans="12:44" x14ac:dyDescent="0.3">
      <c r="X1133" s="261"/>
      <c r="AL1133" s="261"/>
      <c r="AQ1133" s="263"/>
      <c r="AR1133" s="263"/>
    </row>
    <row r="1134" spans="12:44" x14ac:dyDescent="0.3">
      <c r="X1134" s="261"/>
      <c r="AL1134" s="261"/>
      <c r="AQ1134" s="263"/>
      <c r="AR1134" s="263"/>
    </row>
    <row r="1135" spans="12:44" x14ac:dyDescent="0.3">
      <c r="X1135" s="261"/>
      <c r="AL1135" s="261"/>
      <c r="AQ1135" s="263"/>
      <c r="AR1135" s="263"/>
    </row>
    <row r="1136" spans="12:44" x14ac:dyDescent="0.3">
      <c r="L1136" s="261"/>
      <c r="M1136" s="261"/>
      <c r="N1136" s="263"/>
      <c r="O1136" s="261"/>
      <c r="P1136" s="263"/>
      <c r="Q1136" s="261"/>
      <c r="R1136" s="261"/>
      <c r="S1136" s="263"/>
      <c r="T1136" s="263"/>
      <c r="U1136" s="264"/>
      <c r="X1136" s="261"/>
      <c r="Y1136" s="261"/>
      <c r="Z1136" s="261"/>
      <c r="AA1136" s="261"/>
      <c r="AB1136" s="263"/>
      <c r="AC1136" s="263"/>
      <c r="AD1136" s="261"/>
      <c r="AE1136" s="261"/>
      <c r="AF1136" s="261"/>
      <c r="AG1136" s="265"/>
      <c r="AH1136" s="265"/>
      <c r="AI1136" s="265"/>
      <c r="AJ1136" s="265"/>
      <c r="AK1136" s="258"/>
      <c r="AL1136" s="266"/>
      <c r="AM1136" s="266"/>
      <c r="AN1136" s="266"/>
      <c r="AO1136" s="266"/>
    </row>
    <row r="1137" spans="14:44" x14ac:dyDescent="0.3">
      <c r="X1137" s="261"/>
      <c r="Y1137" s="261"/>
      <c r="Z1137" s="261"/>
      <c r="AA1137" s="261"/>
      <c r="AB1137" s="261"/>
      <c r="AC1137" s="261"/>
      <c r="AD1137" s="261"/>
      <c r="AE1137" s="261"/>
      <c r="AF1137" s="261"/>
      <c r="AG1137" s="261"/>
      <c r="AH1137" s="261"/>
      <c r="AI1137" s="261"/>
      <c r="AJ1137" s="261"/>
      <c r="AK1137" s="259"/>
      <c r="AL1137" s="261"/>
      <c r="AM1137" s="261"/>
      <c r="AN1137" s="263"/>
      <c r="AO1137" s="263"/>
      <c r="AQ1137" s="263"/>
      <c r="AR1137" s="263"/>
    </row>
    <row r="1138" spans="14:44" x14ac:dyDescent="0.3">
      <c r="X1138" s="261"/>
      <c r="AL1138" s="261"/>
      <c r="AM1138" s="261"/>
      <c r="AN1138" s="263"/>
      <c r="AO1138" s="263"/>
      <c r="AQ1138" s="263"/>
      <c r="AR1138" s="263"/>
    </row>
    <row r="1139" spans="14:44" x14ac:dyDescent="0.3">
      <c r="X1139" s="261"/>
      <c r="AJ1139" s="263"/>
      <c r="AL1139" s="261"/>
      <c r="AQ1139" s="263"/>
      <c r="AR1139" s="263"/>
    </row>
    <row r="1140" spans="14:44" x14ac:dyDescent="0.3">
      <c r="X1140" s="261"/>
      <c r="AJ1140" s="263"/>
      <c r="AL1140" s="261"/>
      <c r="AM1140" s="261"/>
      <c r="AQ1140" s="263"/>
      <c r="AR1140" s="263"/>
    </row>
    <row r="1141" spans="14:44" x14ac:dyDescent="0.3">
      <c r="X1141" s="261"/>
      <c r="AJ1141" s="263"/>
      <c r="AL1141" s="261"/>
      <c r="AQ1141" s="263"/>
      <c r="AR1141" s="263"/>
    </row>
    <row r="1142" spans="14:44" x14ac:dyDescent="0.3">
      <c r="X1142" s="261"/>
      <c r="AL1142" s="261"/>
      <c r="AQ1142" s="263"/>
      <c r="AR1142" s="263"/>
    </row>
    <row r="1143" spans="14:44" x14ac:dyDescent="0.3">
      <c r="X1143" s="261"/>
      <c r="AJ1143" s="263"/>
      <c r="AL1143" s="261"/>
      <c r="AQ1143" s="263"/>
      <c r="AR1143" s="263"/>
    </row>
    <row r="1144" spans="14:44" x14ac:dyDescent="0.3">
      <c r="X1144" s="261"/>
      <c r="AJ1144" s="263"/>
      <c r="AL1144" s="261"/>
      <c r="AQ1144" s="263"/>
      <c r="AR1144" s="263"/>
    </row>
    <row r="1145" spans="14:44" x14ac:dyDescent="0.3">
      <c r="X1145" s="261"/>
      <c r="AJ1145" s="263"/>
      <c r="AL1145" s="261"/>
      <c r="AQ1145" s="263"/>
      <c r="AR1145" s="263"/>
    </row>
    <row r="1146" spans="14:44" x14ac:dyDescent="0.3">
      <c r="X1146" s="261"/>
      <c r="AJ1146" s="263"/>
      <c r="AL1146" s="261"/>
      <c r="AQ1146" s="263"/>
      <c r="AR1146" s="263"/>
    </row>
    <row r="1147" spans="14:44" x14ac:dyDescent="0.3">
      <c r="X1147" s="261"/>
      <c r="AL1147" s="261"/>
      <c r="AQ1147" s="263"/>
      <c r="AR1147" s="263"/>
    </row>
    <row r="1148" spans="14:44" x14ac:dyDescent="0.3">
      <c r="X1148" s="261"/>
      <c r="AJ1148" s="263"/>
      <c r="AL1148" s="261"/>
      <c r="AQ1148" s="263"/>
      <c r="AR1148" s="263"/>
    </row>
    <row r="1149" spans="14:44" x14ac:dyDescent="0.3">
      <c r="X1149" s="261"/>
      <c r="AJ1149" s="263"/>
      <c r="AL1149" s="261"/>
      <c r="AQ1149" s="263"/>
      <c r="AR1149" s="263"/>
    </row>
    <row r="1150" spans="14:44" x14ac:dyDescent="0.3">
      <c r="N1150" s="267"/>
      <c r="X1150" s="261"/>
      <c r="AJ1150" s="263"/>
      <c r="AL1150" s="261"/>
      <c r="AQ1150" s="263"/>
      <c r="AR1150" s="263"/>
    </row>
    <row r="1151" spans="14:44" x14ac:dyDescent="0.3">
      <c r="X1151" s="261"/>
      <c r="Y1151" s="261"/>
      <c r="Z1151" s="261"/>
      <c r="AA1151" s="261"/>
      <c r="AB1151" s="261"/>
      <c r="AC1151" s="261"/>
      <c r="AD1151" s="261"/>
      <c r="AE1151" s="261"/>
      <c r="AF1151" s="261"/>
      <c r="AG1151" s="261"/>
      <c r="AH1151" s="261"/>
      <c r="AJ1151" s="263"/>
      <c r="AK1151" s="259"/>
      <c r="AL1151" s="261"/>
      <c r="AM1151" s="261"/>
      <c r="AN1151" s="263"/>
      <c r="AO1151" s="263"/>
      <c r="AQ1151" s="263"/>
      <c r="AR1151" s="263"/>
    </row>
    <row r="1152" spans="14:44" x14ac:dyDescent="0.3">
      <c r="X1152" s="261"/>
      <c r="AL1152" s="261"/>
      <c r="AQ1152" s="263"/>
      <c r="AR1152" s="263"/>
    </row>
    <row r="1153" spans="12:44" x14ac:dyDescent="0.3">
      <c r="X1153" s="261"/>
      <c r="AL1153" s="261"/>
      <c r="AQ1153" s="263"/>
      <c r="AR1153" s="263"/>
    </row>
    <row r="1154" spans="12:44" x14ac:dyDescent="0.3">
      <c r="X1154" s="261"/>
      <c r="AL1154" s="261"/>
      <c r="AQ1154" s="263"/>
      <c r="AR1154" s="263"/>
    </row>
    <row r="1155" spans="12:44" x14ac:dyDescent="0.3">
      <c r="X1155" s="261"/>
      <c r="AL1155" s="261"/>
      <c r="AQ1155" s="263"/>
      <c r="AR1155" s="263"/>
    </row>
    <row r="1156" spans="12:44" x14ac:dyDescent="0.3">
      <c r="X1156" s="261"/>
      <c r="AL1156" s="261"/>
      <c r="AQ1156" s="263"/>
      <c r="AR1156" s="263"/>
    </row>
    <row r="1157" spans="12:44" x14ac:dyDescent="0.3">
      <c r="L1157" s="261"/>
      <c r="M1157" s="261"/>
      <c r="N1157" s="263"/>
      <c r="O1157" s="261"/>
      <c r="P1157" s="263"/>
      <c r="Q1157" s="261"/>
      <c r="R1157" s="261"/>
      <c r="S1157" s="263"/>
      <c r="T1157" s="263"/>
      <c r="U1157" s="264"/>
      <c r="X1157" s="261"/>
      <c r="Y1157" s="261"/>
      <c r="Z1157" s="261"/>
      <c r="AA1157" s="261"/>
      <c r="AB1157" s="263"/>
      <c r="AC1157" s="263"/>
      <c r="AD1157" s="261"/>
      <c r="AE1157" s="261"/>
      <c r="AF1157" s="261"/>
      <c r="AG1157" s="265"/>
      <c r="AH1157" s="265"/>
      <c r="AI1157" s="265"/>
      <c r="AJ1157" s="265"/>
      <c r="AK1157" s="258"/>
      <c r="AL1157" s="266"/>
      <c r="AM1157" s="266"/>
      <c r="AN1157" s="266"/>
      <c r="AO1157" s="266"/>
    </row>
    <row r="1158" spans="12:44" x14ac:dyDescent="0.3">
      <c r="X1158" s="261"/>
      <c r="Y1158" s="261"/>
      <c r="Z1158" s="261"/>
      <c r="AA1158" s="261"/>
      <c r="AB1158" s="261"/>
      <c r="AC1158" s="261"/>
      <c r="AD1158" s="261"/>
      <c r="AE1158" s="261"/>
      <c r="AF1158" s="261"/>
      <c r="AG1158" s="261"/>
      <c r="AH1158" s="261"/>
      <c r="AI1158" s="261"/>
      <c r="AJ1158" s="261"/>
      <c r="AK1158" s="259"/>
      <c r="AL1158" s="261"/>
      <c r="AM1158" s="261"/>
      <c r="AN1158" s="263"/>
      <c r="AO1158" s="263"/>
      <c r="AQ1158" s="263"/>
      <c r="AR1158" s="263"/>
    </row>
    <row r="1159" spans="12:44" x14ac:dyDescent="0.3">
      <c r="X1159" s="261"/>
      <c r="AL1159" s="261"/>
      <c r="AM1159" s="261"/>
      <c r="AN1159" s="263"/>
      <c r="AO1159" s="263"/>
      <c r="AQ1159" s="263"/>
      <c r="AR1159" s="263"/>
    </row>
    <row r="1160" spans="12:44" x14ac:dyDescent="0.3">
      <c r="X1160" s="261"/>
      <c r="AJ1160" s="263"/>
      <c r="AL1160" s="261"/>
      <c r="AQ1160" s="263"/>
      <c r="AR1160" s="263"/>
    </row>
    <row r="1161" spans="12:44" x14ac:dyDescent="0.3">
      <c r="X1161" s="261"/>
      <c r="AJ1161" s="263"/>
      <c r="AL1161" s="261"/>
      <c r="AM1161" s="261"/>
      <c r="AQ1161" s="263"/>
      <c r="AR1161" s="263"/>
    </row>
    <row r="1162" spans="12:44" x14ac:dyDescent="0.3">
      <c r="X1162" s="261"/>
      <c r="AJ1162" s="263"/>
      <c r="AL1162" s="261"/>
      <c r="AQ1162" s="263"/>
      <c r="AR1162" s="263"/>
    </row>
    <row r="1163" spans="12:44" x14ac:dyDescent="0.3">
      <c r="X1163" s="261"/>
      <c r="AL1163" s="261"/>
      <c r="AQ1163" s="263"/>
      <c r="AR1163" s="263"/>
    </row>
    <row r="1164" spans="12:44" x14ac:dyDescent="0.3">
      <c r="X1164" s="261"/>
      <c r="AJ1164" s="263"/>
      <c r="AL1164" s="261"/>
      <c r="AQ1164" s="263"/>
      <c r="AR1164" s="263"/>
    </row>
    <row r="1165" spans="12:44" x14ac:dyDescent="0.3">
      <c r="X1165" s="261"/>
      <c r="AJ1165" s="263"/>
      <c r="AL1165" s="261"/>
      <c r="AQ1165" s="263"/>
      <c r="AR1165" s="263"/>
    </row>
    <row r="1166" spans="12:44" x14ac:dyDescent="0.3">
      <c r="X1166" s="261"/>
      <c r="AJ1166" s="263"/>
      <c r="AL1166" s="261"/>
      <c r="AQ1166" s="263"/>
      <c r="AR1166" s="263"/>
    </row>
    <row r="1167" spans="12:44" x14ac:dyDescent="0.3">
      <c r="X1167" s="261"/>
      <c r="AJ1167" s="263"/>
      <c r="AL1167" s="261"/>
      <c r="AQ1167" s="263"/>
      <c r="AR1167" s="263"/>
    </row>
    <row r="1168" spans="12:44" x14ac:dyDescent="0.3">
      <c r="X1168" s="261"/>
      <c r="AL1168" s="261"/>
      <c r="AQ1168" s="263"/>
      <c r="AR1168" s="263"/>
    </row>
    <row r="1169" spans="12:44" x14ac:dyDescent="0.3">
      <c r="X1169" s="261"/>
      <c r="AJ1169" s="263"/>
      <c r="AL1169" s="261"/>
      <c r="AQ1169" s="263"/>
      <c r="AR1169" s="263"/>
    </row>
    <row r="1170" spans="12:44" x14ac:dyDescent="0.3">
      <c r="X1170" s="261"/>
      <c r="AJ1170" s="263"/>
      <c r="AL1170" s="261"/>
      <c r="AQ1170" s="263"/>
      <c r="AR1170" s="263"/>
    </row>
    <row r="1171" spans="12:44" x14ac:dyDescent="0.3">
      <c r="N1171" s="267"/>
      <c r="X1171" s="261"/>
      <c r="AJ1171" s="263"/>
      <c r="AL1171" s="261"/>
      <c r="AQ1171" s="263"/>
      <c r="AR1171" s="263"/>
    </row>
    <row r="1172" spans="12:44" x14ac:dyDescent="0.3">
      <c r="X1172" s="261"/>
      <c r="Y1172" s="261"/>
      <c r="Z1172" s="261"/>
      <c r="AA1172" s="261"/>
      <c r="AB1172" s="261"/>
      <c r="AC1172" s="261"/>
      <c r="AD1172" s="261"/>
      <c r="AE1172" s="261"/>
      <c r="AF1172" s="261"/>
      <c r="AG1172" s="261"/>
      <c r="AH1172" s="261"/>
      <c r="AJ1172" s="263"/>
      <c r="AK1172" s="259"/>
      <c r="AL1172" s="261"/>
      <c r="AM1172" s="261"/>
      <c r="AN1172" s="263"/>
      <c r="AO1172" s="263"/>
      <c r="AQ1172" s="263"/>
      <c r="AR1172" s="263"/>
    </row>
    <row r="1173" spans="12:44" x14ac:dyDescent="0.3">
      <c r="X1173" s="261"/>
      <c r="AL1173" s="261"/>
      <c r="AQ1173" s="263"/>
      <c r="AR1173" s="263"/>
    </row>
    <row r="1174" spans="12:44" x14ac:dyDescent="0.3">
      <c r="X1174" s="261"/>
      <c r="AL1174" s="261"/>
      <c r="AQ1174" s="263"/>
      <c r="AR1174" s="263"/>
    </row>
    <row r="1175" spans="12:44" x14ac:dyDescent="0.3">
      <c r="X1175" s="261"/>
      <c r="AL1175" s="261"/>
      <c r="AQ1175" s="263"/>
      <c r="AR1175" s="263"/>
    </row>
    <row r="1176" spans="12:44" x14ac:dyDescent="0.3">
      <c r="X1176" s="261"/>
      <c r="AL1176" s="261"/>
      <c r="AQ1176" s="263"/>
      <c r="AR1176" s="263"/>
    </row>
    <row r="1177" spans="12:44" x14ac:dyDescent="0.3">
      <c r="X1177" s="261"/>
      <c r="AL1177" s="261"/>
      <c r="AQ1177" s="263"/>
      <c r="AR1177" s="263"/>
    </row>
    <row r="1178" spans="12:44" x14ac:dyDescent="0.3">
      <c r="L1178" s="261"/>
      <c r="M1178" s="261"/>
      <c r="N1178" s="263"/>
      <c r="O1178" s="261"/>
      <c r="P1178" s="263"/>
      <c r="Q1178" s="261"/>
      <c r="R1178" s="261"/>
      <c r="S1178" s="263"/>
      <c r="T1178" s="263"/>
      <c r="U1178" s="264"/>
      <c r="X1178" s="261"/>
      <c r="Y1178" s="261"/>
      <c r="Z1178" s="261"/>
      <c r="AA1178" s="261"/>
      <c r="AB1178" s="263"/>
      <c r="AC1178" s="263"/>
      <c r="AD1178" s="261"/>
      <c r="AE1178" s="261"/>
      <c r="AF1178" s="261"/>
      <c r="AG1178" s="265"/>
      <c r="AH1178" s="265"/>
      <c r="AI1178" s="265"/>
      <c r="AJ1178" s="265"/>
      <c r="AK1178" s="258"/>
      <c r="AL1178" s="266"/>
      <c r="AM1178" s="266"/>
      <c r="AN1178" s="266"/>
      <c r="AO1178" s="266"/>
    </row>
    <row r="1179" spans="12:44" x14ac:dyDescent="0.3">
      <c r="X1179" s="261"/>
      <c r="Y1179" s="261"/>
      <c r="Z1179" s="261"/>
      <c r="AA1179" s="261"/>
      <c r="AB1179" s="261"/>
      <c r="AC1179" s="261"/>
      <c r="AD1179" s="261"/>
      <c r="AE1179" s="261"/>
      <c r="AF1179" s="261"/>
      <c r="AG1179" s="261"/>
      <c r="AH1179" s="261"/>
      <c r="AI1179" s="261"/>
      <c r="AJ1179" s="261"/>
      <c r="AK1179" s="259"/>
      <c r="AL1179" s="261"/>
      <c r="AM1179" s="261"/>
      <c r="AN1179" s="263"/>
      <c r="AO1179" s="263"/>
      <c r="AQ1179" s="263"/>
      <c r="AR1179" s="263"/>
    </row>
    <row r="1180" spans="12:44" x14ac:dyDescent="0.3">
      <c r="X1180" s="261"/>
      <c r="AL1180" s="261"/>
      <c r="AM1180" s="261"/>
      <c r="AN1180" s="263"/>
      <c r="AO1180" s="263"/>
      <c r="AQ1180" s="263"/>
      <c r="AR1180" s="263"/>
    </row>
    <row r="1181" spans="12:44" x14ac:dyDescent="0.3">
      <c r="X1181" s="261"/>
      <c r="AJ1181" s="263"/>
      <c r="AL1181" s="261"/>
      <c r="AQ1181" s="263"/>
      <c r="AR1181" s="263"/>
    </row>
    <row r="1182" spans="12:44" x14ac:dyDescent="0.3">
      <c r="X1182" s="261"/>
      <c r="AJ1182" s="263"/>
      <c r="AL1182" s="261"/>
      <c r="AM1182" s="261"/>
      <c r="AQ1182" s="263"/>
      <c r="AR1182" s="263"/>
    </row>
    <row r="1183" spans="12:44" x14ac:dyDescent="0.3">
      <c r="X1183" s="261"/>
      <c r="AJ1183" s="263"/>
      <c r="AL1183" s="261"/>
      <c r="AQ1183" s="263"/>
      <c r="AR1183" s="263"/>
    </row>
    <row r="1184" spans="12:44" x14ac:dyDescent="0.3">
      <c r="X1184" s="261"/>
      <c r="AL1184" s="261"/>
      <c r="AQ1184" s="263"/>
      <c r="AR1184" s="263"/>
    </row>
    <row r="1185" spans="12:44" x14ac:dyDescent="0.3">
      <c r="X1185" s="261"/>
      <c r="AJ1185" s="263"/>
      <c r="AL1185" s="261"/>
      <c r="AQ1185" s="263"/>
      <c r="AR1185" s="263"/>
    </row>
    <row r="1186" spans="12:44" x14ac:dyDescent="0.3">
      <c r="X1186" s="261"/>
      <c r="AJ1186" s="263"/>
      <c r="AL1186" s="261"/>
      <c r="AQ1186" s="263"/>
      <c r="AR1186" s="263"/>
    </row>
    <row r="1187" spans="12:44" x14ac:dyDescent="0.3">
      <c r="X1187" s="261"/>
      <c r="AJ1187" s="263"/>
      <c r="AL1187" s="261"/>
      <c r="AQ1187" s="263"/>
      <c r="AR1187" s="263"/>
    </row>
    <row r="1188" spans="12:44" x14ac:dyDescent="0.3">
      <c r="X1188" s="261"/>
      <c r="AJ1188" s="263"/>
      <c r="AL1188" s="261"/>
      <c r="AQ1188" s="263"/>
      <c r="AR1188" s="263"/>
    </row>
    <row r="1189" spans="12:44" x14ac:dyDescent="0.3">
      <c r="X1189" s="261"/>
      <c r="AL1189" s="261"/>
      <c r="AQ1189" s="263"/>
      <c r="AR1189" s="263"/>
    </row>
    <row r="1190" spans="12:44" x14ac:dyDescent="0.3">
      <c r="X1190" s="261"/>
      <c r="AJ1190" s="263"/>
      <c r="AL1190" s="261"/>
      <c r="AQ1190" s="263"/>
      <c r="AR1190" s="263"/>
    </row>
    <row r="1191" spans="12:44" x14ac:dyDescent="0.3">
      <c r="X1191" s="261"/>
      <c r="AJ1191" s="263"/>
      <c r="AL1191" s="261"/>
      <c r="AQ1191" s="263"/>
      <c r="AR1191" s="263"/>
    </row>
    <row r="1192" spans="12:44" x14ac:dyDescent="0.3">
      <c r="N1192" s="267"/>
      <c r="X1192" s="261"/>
      <c r="AJ1192" s="263"/>
      <c r="AL1192" s="261"/>
      <c r="AQ1192" s="263"/>
      <c r="AR1192" s="263"/>
    </row>
    <row r="1193" spans="12:44" x14ac:dyDescent="0.3">
      <c r="X1193" s="261"/>
      <c r="Y1193" s="261"/>
      <c r="Z1193" s="261"/>
      <c r="AA1193" s="261"/>
      <c r="AB1193" s="261"/>
      <c r="AC1193" s="261"/>
      <c r="AD1193" s="261"/>
      <c r="AE1193" s="261"/>
      <c r="AF1193" s="261"/>
      <c r="AG1193" s="261"/>
      <c r="AH1193" s="261"/>
      <c r="AJ1193" s="263"/>
      <c r="AK1193" s="259"/>
      <c r="AL1193" s="261"/>
      <c r="AM1193" s="261"/>
      <c r="AN1193" s="263"/>
      <c r="AO1193" s="263"/>
      <c r="AQ1193" s="263"/>
      <c r="AR1193" s="263"/>
    </row>
    <row r="1194" spans="12:44" x14ac:dyDescent="0.3">
      <c r="X1194" s="261"/>
      <c r="AL1194" s="261"/>
      <c r="AQ1194" s="263"/>
      <c r="AR1194" s="263"/>
    </row>
    <row r="1195" spans="12:44" x14ac:dyDescent="0.3">
      <c r="X1195" s="261"/>
      <c r="AL1195" s="261"/>
      <c r="AQ1195" s="263"/>
      <c r="AR1195" s="263"/>
    </row>
    <row r="1196" spans="12:44" x14ac:dyDescent="0.3">
      <c r="X1196" s="261"/>
      <c r="AL1196" s="261"/>
      <c r="AQ1196" s="263"/>
      <c r="AR1196" s="263"/>
    </row>
    <row r="1197" spans="12:44" x14ac:dyDescent="0.3">
      <c r="X1197" s="261"/>
      <c r="AL1197" s="261"/>
      <c r="AQ1197" s="263"/>
      <c r="AR1197" s="263"/>
    </row>
    <row r="1198" spans="12:44" x14ac:dyDescent="0.3">
      <c r="X1198" s="261"/>
      <c r="AL1198" s="261"/>
      <c r="AQ1198" s="263"/>
      <c r="AR1198" s="263"/>
    </row>
    <row r="1199" spans="12:44" x14ac:dyDescent="0.3">
      <c r="L1199" s="261"/>
      <c r="M1199" s="261"/>
      <c r="N1199" s="263"/>
      <c r="O1199" s="261"/>
      <c r="P1199" s="263"/>
      <c r="Q1199" s="261"/>
      <c r="R1199" s="261"/>
      <c r="S1199" s="263"/>
      <c r="T1199" s="263"/>
      <c r="U1199" s="264"/>
      <c r="X1199" s="261"/>
      <c r="Y1199" s="261"/>
      <c r="Z1199" s="261"/>
      <c r="AA1199" s="261"/>
      <c r="AB1199" s="263"/>
      <c r="AC1199" s="263"/>
      <c r="AD1199" s="261"/>
      <c r="AE1199" s="261"/>
      <c r="AF1199" s="261"/>
      <c r="AG1199" s="265"/>
      <c r="AH1199" s="265"/>
      <c r="AI1199" s="265"/>
      <c r="AJ1199" s="265"/>
      <c r="AK1199" s="258"/>
      <c r="AL1199" s="266"/>
      <c r="AM1199" s="266"/>
      <c r="AN1199" s="266"/>
      <c r="AO1199" s="266"/>
    </row>
    <row r="1200" spans="12:44" x14ac:dyDescent="0.3">
      <c r="X1200" s="261"/>
      <c r="Y1200" s="261"/>
      <c r="Z1200" s="261"/>
      <c r="AA1200" s="261"/>
      <c r="AB1200" s="261"/>
      <c r="AC1200" s="261"/>
      <c r="AD1200" s="261"/>
      <c r="AE1200" s="261"/>
      <c r="AF1200" s="261"/>
      <c r="AG1200" s="261"/>
      <c r="AH1200" s="261"/>
      <c r="AI1200" s="261"/>
      <c r="AJ1200" s="261"/>
      <c r="AK1200" s="259"/>
      <c r="AL1200" s="261"/>
      <c r="AM1200" s="261"/>
      <c r="AN1200" s="263"/>
      <c r="AO1200" s="263"/>
      <c r="AQ1200" s="263"/>
      <c r="AR1200" s="263"/>
    </row>
    <row r="1201" spans="14:44" x14ac:dyDescent="0.3">
      <c r="X1201" s="261"/>
      <c r="AL1201" s="261"/>
      <c r="AM1201" s="261"/>
      <c r="AN1201" s="263"/>
      <c r="AO1201" s="263"/>
      <c r="AQ1201" s="263"/>
      <c r="AR1201" s="263"/>
    </row>
    <row r="1202" spans="14:44" x14ac:dyDescent="0.3">
      <c r="X1202" s="261"/>
      <c r="AJ1202" s="263"/>
      <c r="AL1202" s="261"/>
      <c r="AQ1202" s="263"/>
      <c r="AR1202" s="263"/>
    </row>
    <row r="1203" spans="14:44" x14ac:dyDescent="0.3">
      <c r="X1203" s="261"/>
      <c r="AJ1203" s="263"/>
      <c r="AL1203" s="261"/>
      <c r="AM1203" s="261"/>
      <c r="AQ1203" s="263"/>
      <c r="AR1203" s="263"/>
    </row>
    <row r="1204" spans="14:44" x14ac:dyDescent="0.3">
      <c r="X1204" s="261"/>
      <c r="AJ1204" s="263"/>
      <c r="AL1204" s="261"/>
      <c r="AQ1204" s="263"/>
      <c r="AR1204" s="263"/>
    </row>
    <row r="1205" spans="14:44" x14ac:dyDescent="0.3">
      <c r="X1205" s="261"/>
      <c r="AL1205" s="261"/>
      <c r="AQ1205" s="263"/>
      <c r="AR1205" s="263"/>
    </row>
    <row r="1206" spans="14:44" x14ac:dyDescent="0.3">
      <c r="X1206" s="261"/>
      <c r="AJ1206" s="263"/>
      <c r="AL1206" s="261"/>
      <c r="AQ1206" s="263"/>
      <c r="AR1206" s="263"/>
    </row>
    <row r="1207" spans="14:44" x14ac:dyDescent="0.3">
      <c r="X1207" s="261"/>
      <c r="AJ1207" s="263"/>
      <c r="AL1207" s="261"/>
      <c r="AQ1207" s="263"/>
      <c r="AR1207" s="263"/>
    </row>
    <row r="1208" spans="14:44" x14ac:dyDescent="0.3">
      <c r="X1208" s="261"/>
      <c r="AJ1208" s="263"/>
      <c r="AL1208" s="261"/>
      <c r="AQ1208" s="263"/>
      <c r="AR1208" s="263"/>
    </row>
    <row r="1209" spans="14:44" x14ac:dyDescent="0.3">
      <c r="X1209" s="261"/>
      <c r="AJ1209" s="263"/>
      <c r="AL1209" s="261"/>
      <c r="AQ1209" s="263"/>
      <c r="AR1209" s="263"/>
    </row>
    <row r="1210" spans="14:44" x14ac:dyDescent="0.3">
      <c r="X1210" s="261"/>
      <c r="AL1210" s="261"/>
      <c r="AQ1210" s="263"/>
      <c r="AR1210" s="263"/>
    </row>
    <row r="1211" spans="14:44" x14ac:dyDescent="0.3">
      <c r="X1211" s="261"/>
      <c r="AJ1211" s="263"/>
      <c r="AL1211" s="261"/>
      <c r="AQ1211" s="263"/>
      <c r="AR1211" s="263"/>
    </row>
    <row r="1212" spans="14:44" x14ac:dyDescent="0.3">
      <c r="X1212" s="261"/>
      <c r="AJ1212" s="263"/>
      <c r="AL1212" s="261"/>
      <c r="AQ1212" s="263"/>
      <c r="AR1212" s="263"/>
    </row>
    <row r="1213" spans="14:44" x14ac:dyDescent="0.3">
      <c r="N1213" s="267"/>
      <c r="X1213" s="261"/>
      <c r="AJ1213" s="263"/>
      <c r="AL1213" s="261"/>
      <c r="AQ1213" s="263"/>
      <c r="AR1213" s="263"/>
    </row>
    <row r="1214" spans="14:44" x14ac:dyDescent="0.3">
      <c r="X1214" s="261"/>
      <c r="Y1214" s="261"/>
      <c r="Z1214" s="261"/>
      <c r="AA1214" s="261"/>
      <c r="AB1214" s="261"/>
      <c r="AC1214" s="261"/>
      <c r="AD1214" s="261"/>
      <c r="AE1214" s="261"/>
      <c r="AF1214" s="261"/>
      <c r="AG1214" s="261"/>
      <c r="AH1214" s="261"/>
      <c r="AJ1214" s="263"/>
      <c r="AK1214" s="259"/>
      <c r="AL1214" s="261"/>
      <c r="AM1214" s="261"/>
      <c r="AN1214" s="263"/>
      <c r="AO1214" s="263"/>
      <c r="AQ1214" s="263"/>
      <c r="AR1214" s="263"/>
    </row>
    <row r="1215" spans="14:44" x14ac:dyDescent="0.3">
      <c r="X1215" s="261"/>
      <c r="AL1215" s="261"/>
      <c r="AQ1215" s="263"/>
      <c r="AR1215" s="263"/>
    </row>
    <row r="1216" spans="14:44" x14ac:dyDescent="0.3">
      <c r="X1216" s="261"/>
      <c r="AL1216" s="261"/>
      <c r="AQ1216" s="263"/>
      <c r="AR1216" s="263"/>
    </row>
    <row r="1217" spans="12:44" x14ac:dyDescent="0.3">
      <c r="X1217" s="261"/>
      <c r="AL1217" s="261"/>
      <c r="AQ1217" s="263"/>
      <c r="AR1217" s="263"/>
    </row>
    <row r="1218" spans="12:44" x14ac:dyDescent="0.3">
      <c r="X1218" s="261"/>
      <c r="AL1218" s="261"/>
      <c r="AQ1218" s="263"/>
      <c r="AR1218" s="263"/>
    </row>
    <row r="1219" spans="12:44" x14ac:dyDescent="0.3">
      <c r="X1219" s="261"/>
      <c r="AL1219" s="261"/>
      <c r="AQ1219" s="263"/>
      <c r="AR1219" s="263"/>
    </row>
    <row r="1220" spans="12:44" x14ac:dyDescent="0.3">
      <c r="L1220" s="261"/>
      <c r="M1220" s="261"/>
      <c r="N1220" s="263"/>
      <c r="O1220" s="261"/>
      <c r="P1220" s="263"/>
      <c r="Q1220" s="261"/>
      <c r="R1220" s="261"/>
      <c r="S1220" s="263"/>
      <c r="T1220" s="263"/>
      <c r="U1220" s="264"/>
      <c r="X1220" s="261"/>
      <c r="Y1220" s="261"/>
      <c r="Z1220" s="261"/>
      <c r="AA1220" s="261"/>
      <c r="AB1220" s="263"/>
      <c r="AC1220" s="263"/>
      <c r="AD1220" s="261"/>
      <c r="AE1220" s="261"/>
      <c r="AF1220" s="261"/>
      <c r="AG1220" s="265"/>
      <c r="AH1220" s="265"/>
      <c r="AI1220" s="265"/>
      <c r="AJ1220" s="265"/>
      <c r="AK1220" s="258"/>
      <c r="AL1220" s="266"/>
      <c r="AM1220" s="266"/>
      <c r="AN1220" s="266"/>
      <c r="AO1220" s="266"/>
    </row>
    <row r="1221" spans="12:44" x14ac:dyDescent="0.3">
      <c r="X1221" s="261"/>
      <c r="Y1221" s="261"/>
      <c r="Z1221" s="261"/>
      <c r="AA1221" s="261"/>
      <c r="AB1221" s="261"/>
      <c r="AC1221" s="261"/>
      <c r="AD1221" s="261"/>
      <c r="AE1221" s="261"/>
      <c r="AF1221" s="261"/>
      <c r="AG1221" s="261"/>
      <c r="AH1221" s="261"/>
      <c r="AI1221" s="261"/>
      <c r="AJ1221" s="261"/>
      <c r="AK1221" s="259"/>
      <c r="AL1221" s="261"/>
      <c r="AM1221" s="261"/>
      <c r="AN1221" s="263"/>
      <c r="AO1221" s="263"/>
      <c r="AQ1221" s="263"/>
      <c r="AR1221" s="263"/>
    </row>
    <row r="1222" spans="12:44" x14ac:dyDescent="0.3">
      <c r="X1222" s="261"/>
      <c r="AL1222" s="261"/>
      <c r="AM1222" s="261"/>
      <c r="AN1222" s="263"/>
      <c r="AO1222" s="263"/>
      <c r="AQ1222" s="263"/>
      <c r="AR1222" s="263"/>
    </row>
    <row r="1223" spans="12:44" x14ac:dyDescent="0.3">
      <c r="X1223" s="261"/>
      <c r="AJ1223" s="263"/>
      <c r="AL1223" s="261"/>
      <c r="AQ1223" s="263"/>
      <c r="AR1223" s="263"/>
    </row>
    <row r="1224" spans="12:44" x14ac:dyDescent="0.3">
      <c r="X1224" s="261"/>
      <c r="AJ1224" s="263"/>
      <c r="AL1224" s="261"/>
      <c r="AM1224" s="261"/>
      <c r="AQ1224" s="263"/>
      <c r="AR1224" s="263"/>
    </row>
    <row r="1225" spans="12:44" x14ac:dyDescent="0.3">
      <c r="X1225" s="261"/>
      <c r="AJ1225" s="263"/>
      <c r="AL1225" s="261"/>
      <c r="AQ1225" s="263"/>
      <c r="AR1225" s="263"/>
    </row>
    <row r="1226" spans="12:44" x14ac:dyDescent="0.3">
      <c r="X1226" s="261"/>
      <c r="AL1226" s="261"/>
      <c r="AQ1226" s="263"/>
      <c r="AR1226" s="263"/>
    </row>
    <row r="1227" spans="12:44" x14ac:dyDescent="0.3">
      <c r="X1227" s="261"/>
      <c r="AJ1227" s="263"/>
      <c r="AL1227" s="261"/>
      <c r="AQ1227" s="263"/>
      <c r="AR1227" s="263"/>
    </row>
    <row r="1228" spans="12:44" x14ac:dyDescent="0.3">
      <c r="X1228" s="261"/>
      <c r="AJ1228" s="263"/>
      <c r="AL1228" s="261"/>
      <c r="AQ1228" s="263"/>
      <c r="AR1228" s="263"/>
    </row>
    <row r="1229" spans="12:44" x14ac:dyDescent="0.3">
      <c r="X1229" s="261"/>
      <c r="AJ1229" s="263"/>
      <c r="AL1229" s="261"/>
      <c r="AQ1229" s="263"/>
      <c r="AR1229" s="263"/>
    </row>
    <row r="1230" spans="12:44" x14ac:dyDescent="0.3">
      <c r="X1230" s="261"/>
      <c r="AJ1230" s="263"/>
      <c r="AL1230" s="261"/>
      <c r="AQ1230" s="263"/>
      <c r="AR1230" s="263"/>
    </row>
    <row r="1231" spans="12:44" x14ac:dyDescent="0.3">
      <c r="X1231" s="261"/>
      <c r="AL1231" s="261"/>
      <c r="AQ1231" s="263"/>
      <c r="AR1231" s="263"/>
    </row>
    <row r="1232" spans="12:44" x14ac:dyDescent="0.3">
      <c r="X1232" s="261"/>
      <c r="AJ1232" s="263"/>
      <c r="AL1232" s="261"/>
      <c r="AQ1232" s="263"/>
      <c r="AR1232" s="263"/>
    </row>
    <row r="1233" spans="12:44" x14ac:dyDescent="0.3">
      <c r="X1233" s="261"/>
      <c r="AJ1233" s="263"/>
      <c r="AL1233" s="261"/>
      <c r="AQ1233" s="263"/>
      <c r="AR1233" s="263"/>
    </row>
    <row r="1234" spans="12:44" x14ac:dyDescent="0.3">
      <c r="N1234" s="267"/>
      <c r="X1234" s="261"/>
      <c r="AJ1234" s="263"/>
      <c r="AL1234" s="261"/>
      <c r="AQ1234" s="263"/>
      <c r="AR1234" s="263"/>
    </row>
    <row r="1235" spans="12:44" x14ac:dyDescent="0.3">
      <c r="X1235" s="261"/>
      <c r="Y1235" s="261"/>
      <c r="Z1235" s="261"/>
      <c r="AA1235" s="261"/>
      <c r="AB1235" s="261"/>
      <c r="AC1235" s="261"/>
      <c r="AD1235" s="261"/>
      <c r="AE1235" s="261"/>
      <c r="AF1235" s="261"/>
      <c r="AG1235" s="261"/>
      <c r="AH1235" s="261"/>
      <c r="AJ1235" s="263"/>
      <c r="AK1235" s="259"/>
      <c r="AL1235" s="261"/>
      <c r="AM1235" s="261"/>
      <c r="AN1235" s="263"/>
      <c r="AO1235" s="263"/>
      <c r="AQ1235" s="263"/>
      <c r="AR1235" s="263"/>
    </row>
    <row r="1236" spans="12:44" x14ac:dyDescent="0.3">
      <c r="X1236" s="261"/>
      <c r="AL1236" s="261"/>
      <c r="AQ1236" s="263"/>
      <c r="AR1236" s="263"/>
    </row>
    <row r="1237" spans="12:44" x14ac:dyDescent="0.3">
      <c r="X1237" s="261"/>
      <c r="AL1237" s="261"/>
      <c r="AQ1237" s="263"/>
      <c r="AR1237" s="263"/>
    </row>
    <row r="1238" spans="12:44" x14ac:dyDescent="0.3">
      <c r="X1238" s="261"/>
      <c r="AL1238" s="261"/>
      <c r="AQ1238" s="263"/>
      <c r="AR1238" s="263"/>
    </row>
    <row r="1239" spans="12:44" x14ac:dyDescent="0.3">
      <c r="X1239" s="261"/>
      <c r="AL1239" s="261"/>
      <c r="AQ1239" s="263"/>
      <c r="AR1239" s="263"/>
    </row>
    <row r="1240" spans="12:44" x14ac:dyDescent="0.3">
      <c r="X1240" s="261"/>
      <c r="AL1240" s="261"/>
      <c r="AQ1240" s="263"/>
      <c r="AR1240" s="263"/>
    </row>
    <row r="1241" spans="12:44" x14ac:dyDescent="0.3">
      <c r="L1241" s="261"/>
      <c r="M1241" s="261"/>
      <c r="N1241" s="263"/>
      <c r="O1241" s="261"/>
      <c r="P1241" s="263"/>
      <c r="Q1241" s="261"/>
      <c r="R1241" s="261"/>
      <c r="S1241" s="263"/>
      <c r="T1241" s="263"/>
      <c r="U1241" s="264"/>
      <c r="X1241" s="261"/>
      <c r="Y1241" s="261"/>
      <c r="Z1241" s="261"/>
      <c r="AA1241" s="261"/>
      <c r="AB1241" s="263"/>
      <c r="AC1241" s="263"/>
      <c r="AD1241" s="261"/>
      <c r="AE1241" s="261"/>
      <c r="AF1241" s="261"/>
      <c r="AG1241" s="265"/>
      <c r="AH1241" s="265"/>
      <c r="AI1241" s="265"/>
      <c r="AJ1241" s="265"/>
      <c r="AK1241" s="258"/>
      <c r="AL1241" s="266"/>
      <c r="AM1241" s="266"/>
      <c r="AN1241" s="266"/>
      <c r="AO1241" s="266"/>
    </row>
    <row r="1242" spans="12:44" x14ac:dyDescent="0.3">
      <c r="X1242" s="261"/>
      <c r="Y1242" s="261"/>
      <c r="Z1242" s="261"/>
      <c r="AA1242" s="261"/>
      <c r="AB1242" s="261"/>
      <c r="AC1242" s="261"/>
      <c r="AD1242" s="261"/>
      <c r="AE1242" s="261"/>
      <c r="AF1242" s="261"/>
      <c r="AG1242" s="261"/>
      <c r="AH1242" s="261"/>
      <c r="AI1242" s="261"/>
      <c r="AJ1242" s="261"/>
      <c r="AK1242" s="259"/>
      <c r="AL1242" s="261"/>
      <c r="AM1242" s="261"/>
      <c r="AN1242" s="263"/>
      <c r="AO1242" s="263"/>
      <c r="AQ1242" s="263"/>
      <c r="AR1242" s="263"/>
    </row>
    <row r="1243" spans="12:44" x14ac:dyDescent="0.3">
      <c r="X1243" s="261"/>
      <c r="AL1243" s="261"/>
      <c r="AM1243" s="261"/>
      <c r="AN1243" s="263"/>
      <c r="AO1243" s="263"/>
      <c r="AQ1243" s="263"/>
      <c r="AR1243" s="263"/>
    </row>
    <row r="1244" spans="12:44" x14ac:dyDescent="0.3">
      <c r="X1244" s="261"/>
      <c r="AJ1244" s="263"/>
      <c r="AL1244" s="261"/>
      <c r="AQ1244" s="263"/>
      <c r="AR1244" s="263"/>
    </row>
    <row r="1245" spans="12:44" x14ac:dyDescent="0.3">
      <c r="X1245" s="261"/>
      <c r="AJ1245" s="263"/>
      <c r="AL1245" s="261"/>
      <c r="AM1245" s="261"/>
      <c r="AQ1245" s="263"/>
      <c r="AR1245" s="263"/>
    </row>
    <row r="1246" spans="12:44" x14ac:dyDescent="0.3">
      <c r="X1246" s="261"/>
      <c r="AJ1246" s="263"/>
      <c r="AL1246" s="261"/>
      <c r="AQ1246" s="263"/>
      <c r="AR1246" s="263"/>
    </row>
    <row r="1247" spans="12:44" x14ac:dyDescent="0.3">
      <c r="X1247" s="261"/>
      <c r="AL1247" s="261"/>
      <c r="AQ1247" s="263"/>
      <c r="AR1247" s="263"/>
    </row>
    <row r="1248" spans="12:44" x14ac:dyDescent="0.3">
      <c r="X1248" s="261"/>
      <c r="AJ1248" s="263"/>
      <c r="AL1248" s="261"/>
      <c r="AQ1248" s="263"/>
      <c r="AR1248" s="263"/>
    </row>
    <row r="1249" spans="12:44" x14ac:dyDescent="0.3">
      <c r="X1249" s="261"/>
      <c r="AJ1249" s="263"/>
      <c r="AL1249" s="261"/>
      <c r="AQ1249" s="263"/>
      <c r="AR1249" s="263"/>
    </row>
    <row r="1250" spans="12:44" x14ac:dyDescent="0.3">
      <c r="X1250" s="261"/>
      <c r="AJ1250" s="263"/>
      <c r="AL1250" s="261"/>
      <c r="AQ1250" s="263"/>
      <c r="AR1250" s="263"/>
    </row>
    <row r="1251" spans="12:44" x14ac:dyDescent="0.3">
      <c r="X1251" s="261"/>
      <c r="AJ1251" s="263"/>
      <c r="AL1251" s="261"/>
      <c r="AQ1251" s="263"/>
      <c r="AR1251" s="263"/>
    </row>
    <row r="1252" spans="12:44" x14ac:dyDescent="0.3">
      <c r="X1252" s="261"/>
      <c r="AL1252" s="261"/>
      <c r="AQ1252" s="263"/>
      <c r="AR1252" s="263"/>
    </row>
    <row r="1253" spans="12:44" x14ac:dyDescent="0.3">
      <c r="X1253" s="261"/>
      <c r="AJ1253" s="263"/>
      <c r="AL1253" s="261"/>
      <c r="AQ1253" s="263"/>
      <c r="AR1253" s="263"/>
    </row>
    <row r="1254" spans="12:44" x14ac:dyDescent="0.3">
      <c r="X1254" s="261"/>
      <c r="AJ1254" s="263"/>
      <c r="AL1254" s="261"/>
      <c r="AQ1254" s="263"/>
      <c r="AR1254" s="263"/>
    </row>
    <row r="1255" spans="12:44" x14ac:dyDescent="0.3">
      <c r="N1255" s="267"/>
      <c r="X1255" s="261"/>
      <c r="AJ1255" s="263"/>
      <c r="AL1255" s="261"/>
      <c r="AQ1255" s="263"/>
      <c r="AR1255" s="263"/>
    </row>
    <row r="1256" spans="12:44" x14ac:dyDescent="0.3">
      <c r="X1256" s="261"/>
      <c r="Y1256" s="261"/>
      <c r="Z1256" s="261"/>
      <c r="AA1256" s="261"/>
      <c r="AB1256" s="261"/>
      <c r="AC1256" s="261"/>
      <c r="AD1256" s="261"/>
      <c r="AE1256" s="261"/>
      <c r="AF1256" s="261"/>
      <c r="AG1256" s="261"/>
      <c r="AH1256" s="261"/>
      <c r="AJ1256" s="263"/>
      <c r="AK1256" s="259"/>
      <c r="AL1256" s="261"/>
      <c r="AM1256" s="261"/>
      <c r="AN1256" s="263"/>
      <c r="AO1256" s="263"/>
      <c r="AQ1256" s="263"/>
      <c r="AR1256" s="263"/>
    </row>
    <row r="1257" spans="12:44" x14ac:dyDescent="0.3">
      <c r="X1257" s="261"/>
      <c r="AL1257" s="261"/>
      <c r="AQ1257" s="263"/>
      <c r="AR1257" s="263"/>
    </row>
    <row r="1258" spans="12:44" x14ac:dyDescent="0.3">
      <c r="X1258" s="261"/>
      <c r="AL1258" s="261"/>
      <c r="AQ1258" s="263"/>
      <c r="AR1258" s="263"/>
    </row>
    <row r="1259" spans="12:44" x14ac:dyDescent="0.3">
      <c r="X1259" s="261"/>
      <c r="AL1259" s="261"/>
      <c r="AQ1259" s="263"/>
      <c r="AR1259" s="263"/>
    </row>
    <row r="1260" spans="12:44" x14ac:dyDescent="0.3">
      <c r="X1260" s="261"/>
      <c r="AL1260" s="261"/>
      <c r="AQ1260" s="263"/>
      <c r="AR1260" s="263"/>
    </row>
    <row r="1261" spans="12:44" x14ac:dyDescent="0.3">
      <c r="X1261" s="261"/>
      <c r="AL1261" s="261"/>
      <c r="AQ1261" s="263"/>
      <c r="AR1261" s="263"/>
    </row>
    <row r="1262" spans="12:44" x14ac:dyDescent="0.3">
      <c r="L1262" s="261"/>
      <c r="M1262" s="261"/>
      <c r="N1262" s="263"/>
      <c r="O1262" s="261"/>
      <c r="P1262" s="263"/>
      <c r="Q1262" s="261"/>
      <c r="R1262" s="261"/>
      <c r="S1262" s="263"/>
      <c r="T1262" s="263"/>
      <c r="U1262" s="264"/>
      <c r="X1262" s="261"/>
      <c r="Y1262" s="261"/>
      <c r="Z1262" s="261"/>
      <c r="AA1262" s="261"/>
      <c r="AB1262" s="263"/>
      <c r="AC1262" s="263"/>
      <c r="AD1262" s="261"/>
      <c r="AE1262" s="261"/>
      <c r="AF1262" s="261"/>
      <c r="AG1262" s="265"/>
      <c r="AH1262" s="265"/>
      <c r="AI1262" s="265"/>
      <c r="AJ1262" s="265"/>
      <c r="AK1262" s="258"/>
      <c r="AL1262" s="266"/>
      <c r="AM1262" s="266"/>
      <c r="AN1262" s="266"/>
      <c r="AO1262" s="266"/>
    </row>
    <row r="1263" spans="12:44" x14ac:dyDescent="0.3">
      <c r="X1263" s="261"/>
      <c r="Y1263" s="261"/>
      <c r="Z1263" s="261"/>
      <c r="AA1263" s="261"/>
      <c r="AB1263" s="261"/>
      <c r="AC1263" s="261"/>
      <c r="AD1263" s="261"/>
      <c r="AE1263" s="261"/>
      <c r="AF1263" s="261"/>
      <c r="AG1263" s="261"/>
      <c r="AH1263" s="261"/>
      <c r="AI1263" s="261"/>
      <c r="AJ1263" s="261"/>
      <c r="AK1263" s="259"/>
      <c r="AL1263" s="261"/>
      <c r="AM1263" s="261"/>
      <c r="AN1263" s="263"/>
      <c r="AO1263" s="263"/>
      <c r="AQ1263" s="263"/>
      <c r="AR1263" s="263"/>
    </row>
    <row r="1264" spans="12:44" x14ac:dyDescent="0.3">
      <c r="X1264" s="261"/>
      <c r="AL1264" s="261"/>
      <c r="AM1264" s="261"/>
      <c r="AN1264" s="263"/>
      <c r="AO1264" s="263"/>
      <c r="AQ1264" s="263"/>
      <c r="AR1264" s="263"/>
    </row>
    <row r="1265" spans="14:44" x14ac:dyDescent="0.3">
      <c r="X1265" s="261"/>
      <c r="AJ1265" s="263"/>
      <c r="AL1265" s="261"/>
      <c r="AQ1265" s="263"/>
      <c r="AR1265" s="263"/>
    </row>
    <row r="1266" spans="14:44" x14ac:dyDescent="0.3">
      <c r="X1266" s="261"/>
      <c r="AJ1266" s="263"/>
      <c r="AL1266" s="261"/>
      <c r="AM1266" s="261"/>
      <c r="AQ1266" s="263"/>
      <c r="AR1266" s="263"/>
    </row>
    <row r="1267" spans="14:44" x14ac:dyDescent="0.3">
      <c r="X1267" s="261"/>
      <c r="AJ1267" s="263"/>
      <c r="AL1267" s="261"/>
      <c r="AQ1267" s="263"/>
      <c r="AR1267" s="263"/>
    </row>
    <row r="1268" spans="14:44" x14ac:dyDescent="0.3">
      <c r="X1268" s="261"/>
      <c r="AL1268" s="261"/>
      <c r="AQ1268" s="263"/>
      <c r="AR1268" s="263"/>
    </row>
    <row r="1269" spans="14:44" x14ac:dyDescent="0.3">
      <c r="X1269" s="261"/>
      <c r="AJ1269" s="263"/>
      <c r="AL1269" s="261"/>
      <c r="AQ1269" s="263"/>
      <c r="AR1269" s="263"/>
    </row>
    <row r="1270" spans="14:44" x14ac:dyDescent="0.3">
      <c r="X1270" s="261"/>
      <c r="AJ1270" s="263"/>
      <c r="AL1270" s="261"/>
      <c r="AQ1270" s="263"/>
      <c r="AR1270" s="263"/>
    </row>
    <row r="1271" spans="14:44" x14ac:dyDescent="0.3">
      <c r="X1271" s="261"/>
      <c r="AJ1271" s="263"/>
      <c r="AL1271" s="261"/>
      <c r="AQ1271" s="263"/>
      <c r="AR1271" s="263"/>
    </row>
    <row r="1272" spans="14:44" x14ac:dyDescent="0.3">
      <c r="X1272" s="261"/>
      <c r="AJ1272" s="263"/>
      <c r="AL1272" s="261"/>
      <c r="AQ1272" s="263"/>
      <c r="AR1272" s="263"/>
    </row>
    <row r="1273" spans="14:44" x14ac:dyDescent="0.3">
      <c r="X1273" s="261"/>
      <c r="AL1273" s="261"/>
      <c r="AQ1273" s="263"/>
      <c r="AR1273" s="263"/>
    </row>
    <row r="1274" spans="14:44" x14ac:dyDescent="0.3">
      <c r="X1274" s="261"/>
      <c r="AJ1274" s="263"/>
      <c r="AL1274" s="261"/>
      <c r="AQ1274" s="263"/>
      <c r="AR1274" s="263"/>
    </row>
    <row r="1275" spans="14:44" x14ac:dyDescent="0.3">
      <c r="X1275" s="261"/>
      <c r="AJ1275" s="263"/>
      <c r="AL1275" s="261"/>
      <c r="AQ1275" s="263"/>
      <c r="AR1275" s="263"/>
    </row>
    <row r="1276" spans="14:44" x14ac:dyDescent="0.3">
      <c r="N1276" s="267"/>
      <c r="X1276" s="261"/>
      <c r="AJ1276" s="263"/>
      <c r="AL1276" s="261"/>
      <c r="AQ1276" s="263"/>
      <c r="AR1276" s="263"/>
    </row>
    <row r="1277" spans="14:44" x14ac:dyDescent="0.3">
      <c r="X1277" s="261"/>
      <c r="Y1277" s="261"/>
      <c r="Z1277" s="261"/>
      <c r="AA1277" s="261"/>
      <c r="AB1277" s="261"/>
      <c r="AC1277" s="261"/>
      <c r="AD1277" s="261"/>
      <c r="AE1277" s="261"/>
      <c r="AF1277" s="261"/>
      <c r="AG1277" s="261"/>
      <c r="AH1277" s="261"/>
      <c r="AJ1277" s="263"/>
      <c r="AK1277" s="259"/>
      <c r="AL1277" s="261"/>
      <c r="AM1277" s="261"/>
      <c r="AN1277" s="263"/>
      <c r="AO1277" s="263"/>
      <c r="AQ1277" s="263"/>
      <c r="AR1277" s="263"/>
    </row>
    <row r="1278" spans="14:44" x14ac:dyDescent="0.3">
      <c r="X1278" s="261"/>
      <c r="AL1278" s="261"/>
      <c r="AQ1278" s="263"/>
      <c r="AR1278" s="263"/>
    </row>
    <row r="1279" spans="14:44" x14ac:dyDescent="0.3">
      <c r="X1279" s="261"/>
      <c r="AL1279" s="261"/>
      <c r="AQ1279" s="263"/>
      <c r="AR1279" s="263"/>
    </row>
    <row r="1280" spans="14:44" x14ac:dyDescent="0.3">
      <c r="X1280" s="261"/>
      <c r="AL1280" s="261"/>
      <c r="AQ1280" s="263"/>
      <c r="AR1280" s="263"/>
    </row>
    <row r="1281" spans="12:44" x14ac:dyDescent="0.3">
      <c r="X1281" s="261"/>
      <c r="AL1281" s="261"/>
      <c r="AQ1281" s="263"/>
      <c r="AR1281" s="263"/>
    </row>
    <row r="1282" spans="12:44" x14ac:dyDescent="0.3">
      <c r="X1282" s="261"/>
      <c r="AL1282" s="261"/>
      <c r="AQ1282" s="263"/>
      <c r="AR1282" s="263"/>
    </row>
    <row r="1283" spans="12:44" x14ac:dyDescent="0.3">
      <c r="L1283" s="261"/>
      <c r="M1283" s="261"/>
      <c r="N1283" s="263"/>
      <c r="O1283" s="261"/>
      <c r="P1283" s="263"/>
      <c r="Q1283" s="261"/>
      <c r="R1283" s="261"/>
      <c r="S1283" s="263"/>
      <c r="T1283" s="263"/>
      <c r="U1283" s="264"/>
      <c r="X1283" s="261"/>
      <c r="Y1283" s="261"/>
      <c r="Z1283" s="261"/>
      <c r="AA1283" s="261"/>
      <c r="AB1283" s="263"/>
      <c r="AC1283" s="263"/>
      <c r="AD1283" s="261"/>
      <c r="AE1283" s="261"/>
      <c r="AF1283" s="261"/>
      <c r="AG1283" s="265"/>
      <c r="AH1283" s="265"/>
      <c r="AI1283" s="265"/>
      <c r="AJ1283" s="265"/>
      <c r="AK1283" s="258"/>
      <c r="AL1283" s="266"/>
      <c r="AM1283" s="266"/>
      <c r="AN1283" s="266"/>
      <c r="AO1283" s="266"/>
    </row>
    <row r="1284" spans="12:44" x14ac:dyDescent="0.3">
      <c r="X1284" s="261"/>
      <c r="Y1284" s="261"/>
      <c r="Z1284" s="261"/>
      <c r="AA1284" s="261"/>
      <c r="AB1284" s="261"/>
      <c r="AC1284" s="261"/>
      <c r="AD1284" s="261"/>
      <c r="AE1284" s="261"/>
      <c r="AF1284" s="261"/>
      <c r="AG1284" s="261"/>
      <c r="AH1284" s="261"/>
      <c r="AI1284" s="261"/>
      <c r="AJ1284" s="261"/>
      <c r="AK1284" s="259"/>
      <c r="AL1284" s="261"/>
      <c r="AM1284" s="261"/>
      <c r="AN1284" s="263"/>
      <c r="AO1284" s="263"/>
      <c r="AQ1284" s="263"/>
      <c r="AR1284" s="263"/>
    </row>
    <row r="1285" spans="12:44" x14ac:dyDescent="0.3">
      <c r="X1285" s="261"/>
      <c r="AL1285" s="261"/>
      <c r="AM1285" s="261"/>
      <c r="AN1285" s="263"/>
      <c r="AO1285" s="263"/>
      <c r="AQ1285" s="263"/>
      <c r="AR1285" s="263"/>
    </row>
    <row r="1286" spans="12:44" x14ac:dyDescent="0.3">
      <c r="X1286" s="261"/>
      <c r="AJ1286" s="263"/>
      <c r="AL1286" s="261"/>
      <c r="AQ1286" s="263"/>
      <c r="AR1286" s="263"/>
    </row>
    <row r="1287" spans="12:44" x14ac:dyDescent="0.3">
      <c r="X1287" s="261"/>
      <c r="AJ1287" s="263"/>
      <c r="AL1287" s="261"/>
      <c r="AM1287" s="261"/>
      <c r="AQ1287" s="263"/>
      <c r="AR1287" s="263"/>
    </row>
    <row r="1288" spans="12:44" x14ac:dyDescent="0.3">
      <c r="X1288" s="261"/>
      <c r="AJ1288" s="263"/>
      <c r="AL1288" s="261"/>
      <c r="AQ1288" s="263"/>
      <c r="AR1288" s="263"/>
    </row>
    <row r="1289" spans="12:44" x14ac:dyDescent="0.3">
      <c r="X1289" s="261"/>
      <c r="AL1289" s="261"/>
      <c r="AQ1289" s="263"/>
      <c r="AR1289" s="263"/>
    </row>
    <row r="1290" spans="12:44" x14ac:dyDescent="0.3">
      <c r="X1290" s="261"/>
      <c r="AJ1290" s="263"/>
      <c r="AL1290" s="261"/>
      <c r="AQ1290" s="263"/>
      <c r="AR1290" s="263"/>
    </row>
    <row r="1291" spans="12:44" x14ac:dyDescent="0.3">
      <c r="X1291" s="261"/>
      <c r="AJ1291" s="263"/>
      <c r="AL1291" s="261"/>
      <c r="AQ1291" s="263"/>
      <c r="AR1291" s="263"/>
    </row>
    <row r="1292" spans="12:44" x14ac:dyDescent="0.3">
      <c r="X1292" s="261"/>
      <c r="AJ1292" s="263"/>
      <c r="AL1292" s="261"/>
      <c r="AQ1292" s="263"/>
      <c r="AR1292" s="263"/>
    </row>
    <row r="1293" spans="12:44" x14ac:dyDescent="0.3">
      <c r="X1293" s="261"/>
      <c r="AJ1293" s="263"/>
      <c r="AL1293" s="261"/>
      <c r="AQ1293" s="263"/>
      <c r="AR1293" s="263"/>
    </row>
    <row r="1294" spans="12:44" x14ac:dyDescent="0.3">
      <c r="X1294" s="261"/>
      <c r="AL1294" s="261"/>
      <c r="AQ1294" s="263"/>
      <c r="AR1294" s="263"/>
    </row>
    <row r="1295" spans="12:44" x14ac:dyDescent="0.3">
      <c r="X1295" s="261"/>
      <c r="AJ1295" s="263"/>
      <c r="AL1295" s="261"/>
      <c r="AQ1295" s="263"/>
      <c r="AR1295" s="263"/>
    </row>
    <row r="1296" spans="12:44" x14ac:dyDescent="0.3">
      <c r="X1296" s="261"/>
      <c r="AJ1296" s="263"/>
      <c r="AL1296" s="261"/>
      <c r="AQ1296" s="263"/>
      <c r="AR1296" s="263"/>
    </row>
    <row r="1297" spans="12:44" x14ac:dyDescent="0.3">
      <c r="N1297" s="267"/>
      <c r="X1297" s="261"/>
      <c r="AJ1297" s="263"/>
      <c r="AL1297" s="261"/>
      <c r="AQ1297" s="263"/>
      <c r="AR1297" s="263"/>
    </row>
    <row r="1298" spans="12:44" x14ac:dyDescent="0.3">
      <c r="X1298" s="261"/>
      <c r="Y1298" s="261"/>
      <c r="Z1298" s="261"/>
      <c r="AA1298" s="261"/>
      <c r="AB1298" s="261"/>
      <c r="AC1298" s="261"/>
      <c r="AD1298" s="261"/>
      <c r="AE1298" s="261"/>
      <c r="AF1298" s="261"/>
      <c r="AG1298" s="261"/>
      <c r="AH1298" s="261"/>
      <c r="AJ1298" s="263"/>
      <c r="AK1298" s="259"/>
      <c r="AL1298" s="261"/>
      <c r="AM1298" s="261"/>
      <c r="AN1298" s="263"/>
      <c r="AO1298" s="263"/>
      <c r="AQ1298" s="263"/>
      <c r="AR1298" s="263"/>
    </row>
    <row r="1299" spans="12:44" x14ac:dyDescent="0.3">
      <c r="X1299" s="261"/>
      <c r="AL1299" s="261"/>
      <c r="AQ1299" s="263"/>
      <c r="AR1299" s="263"/>
    </row>
    <row r="1300" spans="12:44" x14ac:dyDescent="0.3">
      <c r="X1300" s="261"/>
      <c r="AL1300" s="261"/>
      <c r="AQ1300" s="263"/>
      <c r="AR1300" s="263"/>
    </row>
    <row r="1301" spans="12:44" x14ac:dyDescent="0.3">
      <c r="X1301" s="261"/>
      <c r="AL1301" s="261"/>
      <c r="AQ1301" s="263"/>
      <c r="AR1301" s="263"/>
    </row>
    <row r="1302" spans="12:44" x14ac:dyDescent="0.3">
      <c r="X1302" s="261"/>
      <c r="AL1302" s="261"/>
      <c r="AQ1302" s="263"/>
      <c r="AR1302" s="263"/>
    </row>
    <row r="1303" spans="12:44" x14ac:dyDescent="0.3">
      <c r="X1303" s="261"/>
      <c r="AL1303" s="261"/>
      <c r="AQ1303" s="263"/>
      <c r="AR1303" s="263"/>
    </row>
    <row r="1304" spans="12:44" x14ac:dyDescent="0.3">
      <c r="L1304" s="261"/>
      <c r="M1304" s="261"/>
      <c r="N1304" s="263"/>
      <c r="O1304" s="261"/>
      <c r="P1304" s="263"/>
      <c r="Q1304" s="261"/>
      <c r="R1304" s="261"/>
      <c r="S1304" s="263"/>
      <c r="T1304" s="263"/>
      <c r="U1304" s="264"/>
      <c r="X1304" s="261"/>
      <c r="Y1304" s="261"/>
      <c r="Z1304" s="261"/>
      <c r="AA1304" s="261"/>
      <c r="AB1304" s="263"/>
      <c r="AC1304" s="263"/>
      <c r="AD1304" s="261"/>
      <c r="AE1304" s="261"/>
      <c r="AF1304" s="261"/>
      <c r="AG1304" s="265"/>
      <c r="AH1304" s="265"/>
      <c r="AI1304" s="265"/>
      <c r="AJ1304" s="265"/>
      <c r="AK1304" s="258"/>
      <c r="AL1304" s="266"/>
      <c r="AM1304" s="266"/>
      <c r="AN1304" s="266"/>
      <c r="AO1304" s="266"/>
    </row>
    <row r="1305" spans="12:44" x14ac:dyDescent="0.3">
      <c r="X1305" s="261"/>
      <c r="Y1305" s="261"/>
      <c r="Z1305" s="261"/>
      <c r="AA1305" s="261"/>
      <c r="AB1305" s="261"/>
      <c r="AC1305" s="261"/>
      <c r="AD1305" s="261"/>
      <c r="AE1305" s="261"/>
      <c r="AF1305" s="261"/>
      <c r="AG1305" s="261"/>
      <c r="AH1305" s="261"/>
      <c r="AI1305" s="261"/>
      <c r="AJ1305" s="261"/>
      <c r="AK1305" s="259"/>
      <c r="AL1305" s="261"/>
      <c r="AM1305" s="261"/>
      <c r="AN1305" s="263"/>
      <c r="AO1305" s="263"/>
      <c r="AQ1305" s="263"/>
      <c r="AR1305" s="263"/>
    </row>
    <row r="1306" spans="12:44" x14ac:dyDescent="0.3">
      <c r="X1306" s="261"/>
      <c r="AL1306" s="261"/>
      <c r="AM1306" s="261"/>
      <c r="AN1306" s="263"/>
      <c r="AO1306" s="263"/>
      <c r="AQ1306" s="263"/>
      <c r="AR1306" s="263"/>
    </row>
    <row r="1307" spans="12:44" x14ac:dyDescent="0.3">
      <c r="X1307" s="261"/>
      <c r="AJ1307" s="263"/>
      <c r="AL1307" s="261"/>
      <c r="AQ1307" s="263"/>
      <c r="AR1307" s="263"/>
    </row>
    <row r="1308" spans="12:44" x14ac:dyDescent="0.3">
      <c r="X1308" s="261"/>
      <c r="AJ1308" s="263"/>
      <c r="AL1308" s="261"/>
      <c r="AM1308" s="261"/>
      <c r="AQ1308" s="263"/>
      <c r="AR1308" s="263"/>
    </row>
    <row r="1309" spans="12:44" x14ac:dyDescent="0.3">
      <c r="X1309" s="261"/>
      <c r="AJ1309" s="263"/>
      <c r="AL1309" s="261"/>
      <c r="AQ1309" s="263"/>
      <c r="AR1309" s="263"/>
    </row>
    <row r="1310" spans="12:44" x14ac:dyDescent="0.3">
      <c r="X1310" s="261"/>
      <c r="AL1310" s="261"/>
      <c r="AQ1310" s="263"/>
      <c r="AR1310" s="263"/>
    </row>
    <row r="1311" spans="12:44" x14ac:dyDescent="0.3">
      <c r="X1311" s="261"/>
      <c r="AJ1311" s="263"/>
      <c r="AL1311" s="261"/>
      <c r="AQ1311" s="263"/>
      <c r="AR1311" s="263"/>
    </row>
    <row r="1312" spans="12:44" x14ac:dyDescent="0.3">
      <c r="X1312" s="261"/>
      <c r="AJ1312" s="263"/>
      <c r="AL1312" s="261"/>
      <c r="AQ1312" s="263"/>
      <c r="AR1312" s="263"/>
    </row>
    <row r="1313" spans="12:44" x14ac:dyDescent="0.3">
      <c r="X1313" s="261"/>
      <c r="AJ1313" s="263"/>
      <c r="AL1313" s="261"/>
      <c r="AQ1313" s="263"/>
      <c r="AR1313" s="263"/>
    </row>
    <row r="1314" spans="12:44" x14ac:dyDescent="0.3">
      <c r="X1314" s="261"/>
      <c r="AJ1314" s="263"/>
      <c r="AL1314" s="261"/>
      <c r="AQ1314" s="263"/>
      <c r="AR1314" s="263"/>
    </row>
    <row r="1315" spans="12:44" x14ac:dyDescent="0.3">
      <c r="X1315" s="261"/>
      <c r="AL1315" s="261"/>
      <c r="AQ1315" s="263"/>
      <c r="AR1315" s="263"/>
    </row>
    <row r="1316" spans="12:44" x14ac:dyDescent="0.3">
      <c r="X1316" s="261"/>
      <c r="AJ1316" s="263"/>
      <c r="AL1316" s="261"/>
      <c r="AQ1316" s="263"/>
      <c r="AR1316" s="263"/>
    </row>
    <row r="1317" spans="12:44" x14ac:dyDescent="0.3">
      <c r="X1317" s="261"/>
      <c r="AJ1317" s="263"/>
      <c r="AL1317" s="261"/>
      <c r="AQ1317" s="263"/>
      <c r="AR1317" s="263"/>
    </row>
    <row r="1318" spans="12:44" x14ac:dyDescent="0.3">
      <c r="N1318" s="267"/>
      <c r="X1318" s="261"/>
      <c r="AJ1318" s="263"/>
      <c r="AL1318" s="261"/>
      <c r="AQ1318" s="263"/>
      <c r="AR1318" s="263"/>
    </row>
    <row r="1319" spans="12:44" x14ac:dyDescent="0.3">
      <c r="X1319" s="261"/>
      <c r="Y1319" s="261"/>
      <c r="Z1319" s="261"/>
      <c r="AA1319" s="261"/>
      <c r="AB1319" s="261"/>
      <c r="AC1319" s="261"/>
      <c r="AD1319" s="261"/>
      <c r="AE1319" s="261"/>
      <c r="AF1319" s="261"/>
      <c r="AG1319" s="261"/>
      <c r="AH1319" s="261"/>
      <c r="AJ1319" s="263"/>
      <c r="AK1319" s="259"/>
      <c r="AL1319" s="261"/>
      <c r="AM1319" s="261"/>
      <c r="AN1319" s="263"/>
      <c r="AO1319" s="263"/>
      <c r="AQ1319" s="263"/>
      <c r="AR1319" s="263"/>
    </row>
    <row r="1320" spans="12:44" x14ac:dyDescent="0.3">
      <c r="X1320" s="261"/>
      <c r="AL1320" s="261"/>
      <c r="AQ1320" s="263"/>
      <c r="AR1320" s="263"/>
    </row>
    <row r="1321" spans="12:44" x14ac:dyDescent="0.3">
      <c r="X1321" s="261"/>
      <c r="AL1321" s="261"/>
      <c r="AQ1321" s="263"/>
      <c r="AR1321" s="263"/>
    </row>
    <row r="1322" spans="12:44" x14ac:dyDescent="0.3">
      <c r="X1322" s="261"/>
      <c r="AL1322" s="261"/>
      <c r="AQ1322" s="263"/>
      <c r="AR1322" s="263"/>
    </row>
    <row r="1323" spans="12:44" x14ac:dyDescent="0.3">
      <c r="X1323" s="261"/>
      <c r="AL1323" s="261"/>
      <c r="AQ1323" s="263"/>
      <c r="AR1323" s="263"/>
    </row>
    <row r="1324" spans="12:44" x14ac:dyDescent="0.3">
      <c r="X1324" s="261"/>
      <c r="AL1324" s="261"/>
      <c r="AQ1324" s="263"/>
      <c r="AR1324" s="263"/>
    </row>
    <row r="1325" spans="12:44" x14ac:dyDescent="0.3">
      <c r="L1325" s="261"/>
      <c r="M1325" s="261"/>
      <c r="N1325" s="263"/>
      <c r="O1325" s="261"/>
      <c r="P1325" s="263"/>
      <c r="Q1325" s="261"/>
      <c r="R1325" s="261"/>
      <c r="S1325" s="263"/>
      <c r="T1325" s="263"/>
      <c r="U1325" s="264"/>
      <c r="X1325" s="261"/>
      <c r="Y1325" s="261"/>
      <c r="Z1325" s="261"/>
      <c r="AA1325" s="261"/>
      <c r="AB1325" s="263"/>
      <c r="AC1325" s="263"/>
      <c r="AD1325" s="261"/>
      <c r="AE1325" s="261"/>
      <c r="AF1325" s="261"/>
      <c r="AG1325" s="265"/>
      <c r="AH1325" s="265"/>
      <c r="AI1325" s="265"/>
      <c r="AJ1325" s="265"/>
      <c r="AK1325" s="258"/>
      <c r="AL1325" s="261"/>
      <c r="AM1325" s="261"/>
      <c r="AN1325" s="261"/>
      <c r="AO1325" s="261"/>
    </row>
    <row r="1326" spans="12:44" x14ac:dyDescent="0.3">
      <c r="X1326" s="261"/>
      <c r="Y1326" s="261"/>
      <c r="Z1326" s="261"/>
      <c r="AA1326" s="261"/>
      <c r="AB1326" s="261"/>
      <c r="AC1326" s="261"/>
      <c r="AD1326" s="261"/>
      <c r="AE1326" s="261"/>
      <c r="AF1326" s="261"/>
      <c r="AG1326" s="261"/>
      <c r="AH1326" s="261"/>
      <c r="AI1326" s="261"/>
      <c r="AJ1326" s="261"/>
      <c r="AK1326" s="259"/>
      <c r="AL1326" s="261"/>
      <c r="AM1326" s="261"/>
      <c r="AN1326" s="263"/>
      <c r="AO1326" s="263"/>
      <c r="AQ1326" s="263"/>
      <c r="AR1326" s="263"/>
    </row>
    <row r="1327" spans="12:44" x14ac:dyDescent="0.3">
      <c r="X1327" s="261"/>
      <c r="AL1327" s="261"/>
      <c r="AM1327" s="261"/>
      <c r="AN1327" s="263"/>
      <c r="AO1327" s="263"/>
      <c r="AQ1327" s="263"/>
      <c r="AR1327" s="263"/>
    </row>
    <row r="1328" spans="12:44" x14ac:dyDescent="0.3">
      <c r="X1328" s="261"/>
      <c r="AJ1328" s="263"/>
      <c r="AL1328" s="261"/>
      <c r="AQ1328" s="263"/>
      <c r="AR1328" s="263"/>
    </row>
    <row r="1329" spans="14:44" x14ac:dyDescent="0.3">
      <c r="X1329" s="261"/>
      <c r="AJ1329" s="263"/>
      <c r="AL1329" s="261"/>
      <c r="AM1329" s="261"/>
      <c r="AQ1329" s="263"/>
      <c r="AR1329" s="263"/>
    </row>
    <row r="1330" spans="14:44" x14ac:dyDescent="0.3">
      <c r="X1330" s="261"/>
      <c r="AJ1330" s="263"/>
      <c r="AL1330" s="261"/>
      <c r="AQ1330" s="263"/>
      <c r="AR1330" s="263"/>
    </row>
    <row r="1331" spans="14:44" x14ac:dyDescent="0.3">
      <c r="X1331" s="261"/>
      <c r="AL1331" s="261"/>
      <c r="AQ1331" s="263"/>
      <c r="AR1331" s="263"/>
    </row>
    <row r="1332" spans="14:44" x14ac:dyDescent="0.3">
      <c r="X1332" s="261"/>
      <c r="AJ1332" s="263"/>
      <c r="AL1332" s="261"/>
      <c r="AQ1332" s="263"/>
      <c r="AR1332" s="263"/>
    </row>
    <row r="1333" spans="14:44" x14ac:dyDescent="0.3">
      <c r="X1333" s="261"/>
      <c r="AJ1333" s="263"/>
      <c r="AL1333" s="261"/>
      <c r="AQ1333" s="263"/>
      <c r="AR1333" s="263"/>
    </row>
    <row r="1334" spans="14:44" x14ac:dyDescent="0.3">
      <c r="X1334" s="261"/>
      <c r="AJ1334" s="263"/>
      <c r="AL1334" s="261"/>
      <c r="AQ1334" s="263"/>
      <c r="AR1334" s="263"/>
    </row>
    <row r="1335" spans="14:44" x14ac:dyDescent="0.3">
      <c r="X1335" s="261"/>
      <c r="AJ1335" s="263"/>
      <c r="AL1335" s="261"/>
      <c r="AQ1335" s="263"/>
      <c r="AR1335" s="263"/>
    </row>
    <row r="1336" spans="14:44" x14ac:dyDescent="0.3">
      <c r="X1336" s="261"/>
      <c r="AL1336" s="261"/>
      <c r="AQ1336" s="263"/>
      <c r="AR1336" s="263"/>
    </row>
    <row r="1337" spans="14:44" x14ac:dyDescent="0.3">
      <c r="X1337" s="261"/>
      <c r="AJ1337" s="263"/>
      <c r="AL1337" s="261"/>
      <c r="AQ1337" s="263"/>
      <c r="AR1337" s="263"/>
    </row>
    <row r="1338" spans="14:44" x14ac:dyDescent="0.3">
      <c r="X1338" s="261"/>
      <c r="AJ1338" s="263"/>
      <c r="AL1338" s="261"/>
      <c r="AQ1338" s="263"/>
      <c r="AR1338" s="263"/>
    </row>
    <row r="1339" spans="14:44" x14ac:dyDescent="0.3">
      <c r="N1339" s="267"/>
      <c r="X1339" s="261"/>
      <c r="AJ1339" s="263"/>
      <c r="AL1339" s="261"/>
      <c r="AQ1339" s="263"/>
      <c r="AR1339" s="263"/>
    </row>
    <row r="1340" spans="14:44" x14ac:dyDescent="0.3">
      <c r="X1340" s="261"/>
      <c r="Y1340" s="261"/>
      <c r="Z1340" s="261"/>
      <c r="AA1340" s="261"/>
      <c r="AB1340" s="261"/>
      <c r="AC1340" s="261"/>
      <c r="AD1340" s="261"/>
      <c r="AE1340" s="261"/>
      <c r="AF1340" s="261"/>
      <c r="AG1340" s="261"/>
      <c r="AH1340" s="261"/>
      <c r="AJ1340" s="263"/>
      <c r="AK1340" s="259"/>
      <c r="AL1340" s="261"/>
      <c r="AM1340" s="261"/>
      <c r="AN1340" s="263"/>
      <c r="AO1340" s="263"/>
      <c r="AQ1340" s="263"/>
      <c r="AR1340" s="263"/>
    </row>
    <row r="1341" spans="14:44" x14ac:dyDescent="0.3">
      <c r="X1341" s="261"/>
      <c r="AL1341" s="261"/>
      <c r="AQ1341" s="263"/>
      <c r="AR1341" s="263"/>
    </row>
    <row r="1342" spans="14:44" x14ac:dyDescent="0.3">
      <c r="X1342" s="261"/>
      <c r="AL1342" s="261"/>
      <c r="AQ1342" s="263"/>
      <c r="AR1342" s="263"/>
    </row>
    <row r="1343" spans="14:44" x14ac:dyDescent="0.3">
      <c r="X1343" s="261"/>
      <c r="AL1343" s="261"/>
      <c r="AQ1343" s="263"/>
      <c r="AR1343" s="263"/>
    </row>
    <row r="1344" spans="14:44" x14ac:dyDescent="0.3">
      <c r="X1344" s="261"/>
      <c r="AL1344" s="261"/>
      <c r="AQ1344" s="263"/>
      <c r="AR1344" s="263"/>
    </row>
    <row r="1345" spans="12:44" x14ac:dyDescent="0.3">
      <c r="X1345" s="261"/>
      <c r="AL1345" s="261"/>
      <c r="AQ1345" s="263"/>
      <c r="AR1345" s="263"/>
    </row>
    <row r="1346" spans="12:44" x14ac:dyDescent="0.3">
      <c r="L1346" s="261"/>
      <c r="M1346" s="261"/>
      <c r="N1346" s="263"/>
      <c r="O1346" s="261"/>
      <c r="P1346" s="263"/>
      <c r="Q1346" s="261"/>
      <c r="R1346" s="261"/>
      <c r="S1346" s="263"/>
      <c r="T1346" s="263"/>
      <c r="U1346" s="264"/>
      <c r="X1346" s="261"/>
      <c r="Y1346" s="261"/>
      <c r="Z1346" s="261"/>
      <c r="AA1346" s="261"/>
      <c r="AB1346" s="263"/>
      <c r="AC1346" s="263"/>
      <c r="AD1346" s="261"/>
      <c r="AE1346" s="261"/>
      <c r="AF1346" s="261"/>
      <c r="AG1346" s="265"/>
      <c r="AH1346" s="265"/>
      <c r="AI1346" s="265"/>
      <c r="AJ1346" s="265"/>
      <c r="AK1346" s="258"/>
      <c r="AL1346" s="266"/>
      <c r="AM1346" s="266"/>
      <c r="AN1346" s="266"/>
      <c r="AO1346" s="266"/>
    </row>
    <row r="1347" spans="12:44" x14ac:dyDescent="0.3">
      <c r="X1347" s="261"/>
      <c r="Y1347" s="261"/>
      <c r="Z1347" s="261"/>
      <c r="AA1347" s="261"/>
      <c r="AB1347" s="261"/>
      <c r="AC1347" s="261"/>
      <c r="AD1347" s="261"/>
      <c r="AE1347" s="261"/>
      <c r="AF1347" s="261"/>
      <c r="AG1347" s="261"/>
      <c r="AH1347" s="261"/>
      <c r="AI1347" s="261"/>
      <c r="AJ1347" s="261"/>
      <c r="AK1347" s="259"/>
      <c r="AL1347" s="261"/>
      <c r="AM1347" s="261"/>
      <c r="AN1347" s="263"/>
      <c r="AO1347" s="263"/>
      <c r="AQ1347" s="263"/>
      <c r="AR1347" s="263"/>
    </row>
    <row r="1348" spans="12:44" x14ac:dyDescent="0.3">
      <c r="X1348" s="261"/>
      <c r="AL1348" s="261"/>
      <c r="AM1348" s="261"/>
      <c r="AN1348" s="263"/>
      <c r="AO1348" s="263"/>
      <c r="AQ1348" s="263"/>
      <c r="AR1348" s="263"/>
    </row>
    <row r="1349" spans="12:44" x14ac:dyDescent="0.3">
      <c r="X1349" s="261"/>
      <c r="AJ1349" s="263"/>
      <c r="AL1349" s="261"/>
      <c r="AQ1349" s="263"/>
      <c r="AR1349" s="263"/>
    </row>
    <row r="1350" spans="12:44" x14ac:dyDescent="0.3">
      <c r="X1350" s="261"/>
      <c r="AJ1350" s="263"/>
      <c r="AL1350" s="261"/>
      <c r="AM1350" s="261"/>
      <c r="AQ1350" s="263"/>
      <c r="AR1350" s="263"/>
    </row>
    <row r="1351" spans="12:44" x14ac:dyDescent="0.3">
      <c r="X1351" s="261"/>
      <c r="AJ1351" s="263"/>
      <c r="AL1351" s="261"/>
      <c r="AQ1351" s="263"/>
      <c r="AR1351" s="263"/>
    </row>
    <row r="1352" spans="12:44" x14ac:dyDescent="0.3">
      <c r="X1352" s="261"/>
      <c r="AL1352" s="261"/>
      <c r="AQ1352" s="263"/>
      <c r="AR1352" s="263"/>
    </row>
    <row r="1353" spans="12:44" x14ac:dyDescent="0.3">
      <c r="X1353" s="261"/>
      <c r="AJ1353" s="263"/>
      <c r="AL1353" s="261"/>
      <c r="AQ1353" s="263"/>
      <c r="AR1353" s="263"/>
    </row>
    <row r="1354" spans="12:44" x14ac:dyDescent="0.3">
      <c r="X1354" s="261"/>
      <c r="AJ1354" s="263"/>
      <c r="AL1354" s="261"/>
      <c r="AQ1354" s="263"/>
      <c r="AR1354" s="263"/>
    </row>
    <row r="1355" spans="12:44" x14ac:dyDescent="0.3">
      <c r="X1355" s="261"/>
      <c r="AJ1355" s="263"/>
      <c r="AL1355" s="261"/>
      <c r="AQ1355" s="263"/>
      <c r="AR1355" s="263"/>
    </row>
    <row r="1356" spans="12:44" x14ac:dyDescent="0.3">
      <c r="X1356" s="261"/>
      <c r="AJ1356" s="263"/>
      <c r="AL1356" s="261"/>
      <c r="AQ1356" s="263"/>
      <c r="AR1356" s="263"/>
    </row>
    <row r="1357" spans="12:44" x14ac:dyDescent="0.3">
      <c r="X1357" s="261"/>
      <c r="AL1357" s="261"/>
      <c r="AQ1357" s="263"/>
      <c r="AR1357" s="263"/>
    </row>
    <row r="1358" spans="12:44" x14ac:dyDescent="0.3">
      <c r="X1358" s="261"/>
      <c r="AJ1358" s="263"/>
      <c r="AL1358" s="261"/>
      <c r="AQ1358" s="263"/>
      <c r="AR1358" s="263"/>
    </row>
    <row r="1359" spans="12:44" x14ac:dyDescent="0.3">
      <c r="X1359" s="261"/>
      <c r="AJ1359" s="263"/>
      <c r="AL1359" s="261"/>
      <c r="AQ1359" s="263"/>
      <c r="AR1359" s="263"/>
    </row>
    <row r="1360" spans="12:44" x14ac:dyDescent="0.3">
      <c r="N1360" s="267"/>
      <c r="X1360" s="261"/>
      <c r="AJ1360" s="263"/>
      <c r="AL1360" s="261"/>
      <c r="AQ1360" s="263"/>
      <c r="AR1360" s="263"/>
    </row>
    <row r="1361" spans="12:44" x14ac:dyDescent="0.3">
      <c r="X1361" s="261"/>
      <c r="Y1361" s="261"/>
      <c r="Z1361" s="261"/>
      <c r="AA1361" s="261"/>
      <c r="AB1361" s="261"/>
      <c r="AC1361" s="261"/>
      <c r="AD1361" s="261"/>
      <c r="AE1361" s="261"/>
      <c r="AF1361" s="261"/>
      <c r="AG1361" s="261"/>
      <c r="AH1361" s="261"/>
      <c r="AJ1361" s="263"/>
      <c r="AK1361" s="259"/>
      <c r="AL1361" s="261"/>
      <c r="AM1361" s="261"/>
      <c r="AN1361" s="263"/>
      <c r="AO1361" s="263"/>
      <c r="AQ1361" s="263"/>
      <c r="AR1361" s="263"/>
    </row>
    <row r="1362" spans="12:44" x14ac:dyDescent="0.3">
      <c r="X1362" s="261"/>
      <c r="AL1362" s="261"/>
      <c r="AQ1362" s="263"/>
      <c r="AR1362" s="263"/>
    </row>
    <row r="1363" spans="12:44" x14ac:dyDescent="0.3">
      <c r="X1363" s="261"/>
      <c r="AL1363" s="261"/>
      <c r="AQ1363" s="263"/>
      <c r="AR1363" s="263"/>
    </row>
    <row r="1364" spans="12:44" x14ac:dyDescent="0.3">
      <c r="X1364" s="261"/>
      <c r="AL1364" s="261"/>
      <c r="AQ1364" s="263"/>
      <c r="AR1364" s="263"/>
    </row>
    <row r="1365" spans="12:44" x14ac:dyDescent="0.3">
      <c r="X1365" s="261"/>
      <c r="AL1365" s="261"/>
      <c r="AQ1365" s="263"/>
      <c r="AR1365" s="263"/>
    </row>
    <row r="1366" spans="12:44" x14ac:dyDescent="0.3">
      <c r="X1366" s="261"/>
      <c r="AL1366" s="261"/>
      <c r="AQ1366" s="263"/>
      <c r="AR1366" s="263"/>
    </row>
    <row r="1367" spans="12:44" x14ac:dyDescent="0.3">
      <c r="L1367" s="261"/>
      <c r="M1367" s="261"/>
      <c r="N1367" s="263"/>
      <c r="O1367" s="261"/>
      <c r="P1367" s="263"/>
      <c r="Q1367" s="261"/>
      <c r="R1367" s="261"/>
      <c r="S1367" s="263"/>
      <c r="T1367" s="263"/>
      <c r="U1367" s="264"/>
      <c r="X1367" s="261"/>
      <c r="Y1367" s="261"/>
      <c r="Z1367" s="261"/>
      <c r="AA1367" s="261"/>
      <c r="AB1367" s="263"/>
      <c r="AC1367" s="263"/>
      <c r="AD1367" s="261"/>
      <c r="AE1367" s="261"/>
      <c r="AF1367" s="261"/>
      <c r="AG1367" s="265"/>
      <c r="AH1367" s="265"/>
      <c r="AI1367" s="265"/>
      <c r="AJ1367" s="265"/>
      <c r="AK1367" s="260"/>
      <c r="AL1367" s="266"/>
      <c r="AM1367" s="266"/>
      <c r="AN1367" s="266"/>
      <c r="AO1367" s="266"/>
    </row>
    <row r="1368" spans="12:44" x14ac:dyDescent="0.3">
      <c r="X1368" s="261"/>
      <c r="Y1368" s="261"/>
      <c r="Z1368" s="261"/>
      <c r="AA1368" s="261"/>
      <c r="AB1368" s="261"/>
      <c r="AC1368" s="261"/>
      <c r="AD1368" s="261"/>
      <c r="AE1368" s="261"/>
      <c r="AF1368" s="261"/>
      <c r="AG1368" s="261"/>
      <c r="AH1368" s="261"/>
      <c r="AI1368" s="261"/>
      <c r="AJ1368" s="261"/>
      <c r="AK1368" s="259"/>
      <c r="AL1368" s="261"/>
      <c r="AM1368" s="261"/>
      <c r="AN1368" s="263"/>
      <c r="AO1368" s="263"/>
      <c r="AQ1368" s="263"/>
      <c r="AR1368" s="263"/>
    </row>
    <row r="1369" spans="12:44" x14ac:dyDescent="0.3">
      <c r="X1369" s="261"/>
      <c r="AL1369" s="261"/>
      <c r="AM1369" s="261"/>
      <c r="AN1369" s="263"/>
      <c r="AO1369" s="263"/>
      <c r="AQ1369" s="263"/>
      <c r="AR1369" s="263"/>
    </row>
    <row r="1370" spans="12:44" x14ac:dyDescent="0.3">
      <c r="X1370" s="261"/>
      <c r="AJ1370" s="263"/>
      <c r="AL1370" s="261"/>
      <c r="AQ1370" s="263"/>
      <c r="AR1370" s="263"/>
    </row>
    <row r="1371" spans="12:44" x14ac:dyDescent="0.3">
      <c r="X1371" s="261"/>
      <c r="AJ1371" s="263"/>
      <c r="AL1371" s="261"/>
      <c r="AM1371" s="261"/>
      <c r="AQ1371" s="263"/>
      <c r="AR1371" s="263"/>
    </row>
    <row r="1372" spans="12:44" x14ac:dyDescent="0.3">
      <c r="X1372" s="261"/>
      <c r="AJ1372" s="263"/>
      <c r="AL1372" s="261"/>
      <c r="AQ1372" s="263"/>
      <c r="AR1372" s="263"/>
    </row>
    <row r="1373" spans="12:44" x14ac:dyDescent="0.3">
      <c r="X1373" s="261"/>
      <c r="AL1373" s="261"/>
      <c r="AQ1373" s="263"/>
      <c r="AR1373" s="263"/>
    </row>
    <row r="1374" spans="12:44" x14ac:dyDescent="0.3">
      <c r="X1374" s="261"/>
      <c r="AJ1374" s="263"/>
      <c r="AL1374" s="261"/>
      <c r="AQ1374" s="263"/>
      <c r="AR1374" s="263"/>
    </row>
    <row r="1375" spans="12:44" x14ac:dyDescent="0.3">
      <c r="X1375" s="261"/>
      <c r="AJ1375" s="263"/>
      <c r="AL1375" s="261"/>
      <c r="AQ1375" s="263"/>
      <c r="AR1375" s="263"/>
    </row>
    <row r="1376" spans="12:44" x14ac:dyDescent="0.3">
      <c r="X1376" s="261"/>
      <c r="AJ1376" s="263"/>
      <c r="AL1376" s="261"/>
      <c r="AQ1376" s="263"/>
      <c r="AR1376" s="263"/>
    </row>
    <row r="1377" spans="12:44" x14ac:dyDescent="0.3">
      <c r="X1377" s="261"/>
      <c r="AJ1377" s="263"/>
      <c r="AL1377" s="261"/>
      <c r="AQ1377" s="263"/>
      <c r="AR1377" s="263"/>
    </row>
    <row r="1378" spans="12:44" x14ac:dyDescent="0.3">
      <c r="X1378" s="261"/>
      <c r="AL1378" s="261"/>
      <c r="AQ1378" s="263"/>
      <c r="AR1378" s="263"/>
    </row>
    <row r="1379" spans="12:44" x14ac:dyDescent="0.3">
      <c r="X1379" s="261"/>
      <c r="AJ1379" s="263"/>
      <c r="AL1379" s="261"/>
      <c r="AQ1379" s="263"/>
      <c r="AR1379" s="263"/>
    </row>
    <row r="1380" spans="12:44" x14ac:dyDescent="0.3">
      <c r="X1380" s="261"/>
      <c r="AJ1380" s="263"/>
      <c r="AL1380" s="261"/>
      <c r="AQ1380" s="263"/>
      <c r="AR1380" s="263"/>
    </row>
    <row r="1381" spans="12:44" x14ac:dyDescent="0.3">
      <c r="N1381" s="267"/>
      <c r="X1381" s="261"/>
      <c r="AJ1381" s="263"/>
      <c r="AL1381" s="261"/>
      <c r="AQ1381" s="263"/>
      <c r="AR1381" s="263"/>
    </row>
    <row r="1382" spans="12:44" x14ac:dyDescent="0.3">
      <c r="X1382" s="261"/>
      <c r="Y1382" s="261"/>
      <c r="Z1382" s="261"/>
      <c r="AA1382" s="261"/>
      <c r="AB1382" s="261"/>
      <c r="AC1382" s="261"/>
      <c r="AD1382" s="261"/>
      <c r="AE1382" s="261"/>
      <c r="AF1382" s="261"/>
      <c r="AG1382" s="261"/>
      <c r="AH1382" s="261"/>
      <c r="AJ1382" s="263"/>
      <c r="AK1382" s="259"/>
      <c r="AL1382" s="261"/>
      <c r="AM1382" s="261"/>
      <c r="AN1382" s="263"/>
      <c r="AO1382" s="263"/>
      <c r="AQ1382" s="263"/>
      <c r="AR1382" s="263"/>
    </row>
    <row r="1383" spans="12:44" x14ac:dyDescent="0.3">
      <c r="X1383" s="261"/>
      <c r="AL1383" s="261"/>
      <c r="AQ1383" s="263"/>
      <c r="AR1383" s="263"/>
    </row>
    <row r="1384" spans="12:44" x14ac:dyDescent="0.3">
      <c r="X1384" s="261"/>
      <c r="AL1384" s="261"/>
      <c r="AQ1384" s="263"/>
      <c r="AR1384" s="263"/>
    </row>
    <row r="1385" spans="12:44" x14ac:dyDescent="0.3">
      <c r="X1385" s="261"/>
      <c r="AL1385" s="261"/>
      <c r="AQ1385" s="263"/>
      <c r="AR1385" s="263"/>
    </row>
    <row r="1386" spans="12:44" x14ac:dyDescent="0.3">
      <c r="X1386" s="261"/>
      <c r="AL1386" s="261"/>
      <c r="AQ1386" s="263"/>
      <c r="AR1386" s="263"/>
    </row>
    <row r="1387" spans="12:44" x14ac:dyDescent="0.3">
      <c r="X1387" s="261"/>
      <c r="AL1387" s="261"/>
      <c r="AQ1387" s="263"/>
      <c r="AR1387" s="263"/>
    </row>
    <row r="1388" spans="12:44" x14ac:dyDescent="0.3">
      <c r="L1388" s="261"/>
      <c r="M1388" s="261"/>
      <c r="N1388" s="263"/>
      <c r="O1388" s="261"/>
      <c r="P1388" s="263"/>
      <c r="Q1388" s="261"/>
      <c r="R1388" s="261"/>
      <c r="S1388" s="263"/>
      <c r="T1388" s="263"/>
      <c r="U1388" s="264"/>
      <c r="X1388" s="261"/>
      <c r="Y1388" s="261"/>
      <c r="Z1388" s="261"/>
      <c r="AA1388" s="261"/>
      <c r="AB1388" s="263"/>
      <c r="AC1388" s="263"/>
      <c r="AD1388" s="261"/>
      <c r="AE1388" s="261"/>
      <c r="AF1388" s="261"/>
      <c r="AG1388" s="265"/>
      <c r="AH1388" s="265"/>
      <c r="AI1388" s="265"/>
      <c r="AJ1388" s="265"/>
      <c r="AK1388" s="260"/>
      <c r="AL1388" s="266"/>
      <c r="AM1388" s="266"/>
      <c r="AN1388" s="266"/>
      <c r="AO1388" s="266"/>
    </row>
    <row r="1389" spans="12:44" x14ac:dyDescent="0.3">
      <c r="X1389" s="261"/>
      <c r="Y1389" s="261"/>
      <c r="Z1389" s="261"/>
      <c r="AA1389" s="261"/>
      <c r="AB1389" s="261"/>
      <c r="AC1389" s="261"/>
      <c r="AD1389" s="261"/>
      <c r="AE1389" s="261"/>
      <c r="AF1389" s="261"/>
      <c r="AG1389" s="261"/>
      <c r="AH1389" s="261"/>
      <c r="AI1389" s="261"/>
      <c r="AJ1389" s="261"/>
      <c r="AK1389" s="259"/>
      <c r="AL1389" s="261"/>
      <c r="AM1389" s="261"/>
      <c r="AN1389" s="263"/>
      <c r="AO1389" s="263"/>
      <c r="AQ1389" s="263"/>
      <c r="AR1389" s="263"/>
    </row>
    <row r="1390" spans="12:44" x14ac:dyDescent="0.3">
      <c r="X1390" s="261"/>
      <c r="AL1390" s="261"/>
      <c r="AM1390" s="261"/>
      <c r="AN1390" s="263"/>
      <c r="AO1390" s="263"/>
      <c r="AQ1390" s="263"/>
      <c r="AR1390" s="263"/>
    </row>
    <row r="1391" spans="12:44" x14ac:dyDescent="0.3">
      <c r="X1391" s="261"/>
      <c r="AJ1391" s="263"/>
      <c r="AL1391" s="261"/>
      <c r="AQ1391" s="263"/>
      <c r="AR1391" s="263"/>
    </row>
    <row r="1392" spans="12:44" x14ac:dyDescent="0.3">
      <c r="X1392" s="261"/>
      <c r="AJ1392" s="263"/>
      <c r="AL1392" s="261"/>
      <c r="AM1392" s="261"/>
      <c r="AQ1392" s="263"/>
      <c r="AR1392" s="263"/>
    </row>
    <row r="1393" spans="14:44" x14ac:dyDescent="0.3">
      <c r="X1393" s="261"/>
      <c r="AJ1393" s="263"/>
      <c r="AL1393" s="261"/>
      <c r="AQ1393" s="263"/>
      <c r="AR1393" s="263"/>
    </row>
    <row r="1394" spans="14:44" x14ac:dyDescent="0.3">
      <c r="X1394" s="261"/>
      <c r="AL1394" s="261"/>
      <c r="AQ1394" s="263"/>
      <c r="AR1394" s="263"/>
    </row>
    <row r="1395" spans="14:44" x14ac:dyDescent="0.3">
      <c r="X1395" s="261"/>
      <c r="AJ1395" s="263"/>
      <c r="AL1395" s="261"/>
      <c r="AQ1395" s="263"/>
      <c r="AR1395" s="263"/>
    </row>
    <row r="1396" spans="14:44" x14ac:dyDescent="0.3">
      <c r="X1396" s="261"/>
      <c r="AJ1396" s="263"/>
      <c r="AL1396" s="261"/>
      <c r="AQ1396" s="263"/>
      <c r="AR1396" s="263"/>
    </row>
    <row r="1397" spans="14:44" x14ac:dyDescent="0.3">
      <c r="X1397" s="261"/>
      <c r="AJ1397" s="263"/>
      <c r="AL1397" s="261"/>
      <c r="AQ1397" s="263"/>
      <c r="AR1397" s="263"/>
    </row>
    <row r="1398" spans="14:44" x14ac:dyDescent="0.3">
      <c r="X1398" s="261"/>
      <c r="AJ1398" s="263"/>
      <c r="AL1398" s="261"/>
      <c r="AQ1398" s="263"/>
      <c r="AR1398" s="263"/>
    </row>
    <row r="1399" spans="14:44" x14ac:dyDescent="0.3">
      <c r="X1399" s="261"/>
      <c r="AL1399" s="261"/>
      <c r="AQ1399" s="263"/>
      <c r="AR1399" s="263"/>
    </row>
    <row r="1400" spans="14:44" x14ac:dyDescent="0.3">
      <c r="X1400" s="261"/>
      <c r="AJ1400" s="263"/>
      <c r="AL1400" s="261"/>
      <c r="AQ1400" s="263"/>
      <c r="AR1400" s="263"/>
    </row>
    <row r="1401" spans="14:44" x14ac:dyDescent="0.3">
      <c r="X1401" s="261"/>
      <c r="AJ1401" s="263"/>
      <c r="AL1401" s="261"/>
      <c r="AQ1401" s="263"/>
      <c r="AR1401" s="263"/>
    </row>
    <row r="1402" spans="14:44" x14ac:dyDescent="0.3">
      <c r="N1402" s="267"/>
      <c r="X1402" s="261"/>
      <c r="AJ1402" s="263"/>
      <c r="AL1402" s="261"/>
      <c r="AQ1402" s="263"/>
      <c r="AR1402" s="263"/>
    </row>
    <row r="1403" spans="14:44" x14ac:dyDescent="0.3">
      <c r="X1403" s="261"/>
      <c r="Y1403" s="261"/>
      <c r="Z1403" s="261"/>
      <c r="AA1403" s="261"/>
      <c r="AB1403" s="261"/>
      <c r="AC1403" s="261"/>
      <c r="AD1403" s="261"/>
      <c r="AE1403" s="261"/>
      <c r="AF1403" s="261"/>
      <c r="AG1403" s="261"/>
      <c r="AH1403" s="261"/>
      <c r="AJ1403" s="263"/>
      <c r="AK1403" s="259"/>
      <c r="AL1403" s="261"/>
      <c r="AM1403" s="261"/>
      <c r="AN1403" s="263"/>
      <c r="AO1403" s="263"/>
      <c r="AQ1403" s="263"/>
      <c r="AR1403" s="263"/>
    </row>
    <row r="1404" spans="14:44" x14ac:dyDescent="0.3">
      <c r="X1404" s="261"/>
      <c r="AL1404" s="261"/>
      <c r="AQ1404" s="263"/>
      <c r="AR1404" s="263"/>
    </row>
    <row r="1405" spans="14:44" x14ac:dyDescent="0.3">
      <c r="X1405" s="261"/>
      <c r="AL1405" s="261"/>
      <c r="AQ1405" s="263"/>
      <c r="AR1405" s="263"/>
    </row>
    <row r="1406" spans="14:44" x14ac:dyDescent="0.3">
      <c r="X1406" s="261"/>
      <c r="AL1406" s="261"/>
      <c r="AQ1406" s="263"/>
      <c r="AR1406" s="263"/>
    </row>
    <row r="1407" spans="14:44" x14ac:dyDescent="0.3">
      <c r="X1407" s="261"/>
      <c r="AL1407" s="261"/>
      <c r="AQ1407" s="263"/>
      <c r="AR1407" s="263"/>
    </row>
    <row r="1408" spans="14:44" x14ac:dyDescent="0.3">
      <c r="X1408" s="261"/>
      <c r="AL1408" s="261"/>
      <c r="AQ1408" s="263"/>
      <c r="AR1408" s="263"/>
    </row>
    <row r="1409" spans="12:44" x14ac:dyDescent="0.3">
      <c r="L1409" s="261"/>
      <c r="M1409" s="261"/>
      <c r="N1409" s="263"/>
      <c r="O1409" s="261"/>
      <c r="P1409" s="263"/>
      <c r="Q1409" s="261"/>
      <c r="R1409" s="261"/>
      <c r="S1409" s="263"/>
      <c r="T1409" s="263"/>
      <c r="U1409" s="264"/>
      <c r="X1409" s="261"/>
      <c r="Y1409" s="261"/>
      <c r="Z1409" s="261"/>
      <c r="AA1409" s="261"/>
      <c r="AB1409" s="263"/>
      <c r="AC1409" s="263"/>
      <c r="AD1409" s="261"/>
      <c r="AE1409" s="261"/>
      <c r="AF1409" s="261"/>
      <c r="AG1409" s="265"/>
      <c r="AH1409" s="265"/>
      <c r="AI1409" s="265"/>
      <c r="AJ1409" s="265"/>
      <c r="AK1409" s="260"/>
      <c r="AL1409" s="263"/>
      <c r="AM1409" s="261"/>
      <c r="AN1409" s="261"/>
      <c r="AO1409" s="261"/>
    </row>
    <row r="1410" spans="12:44" x14ac:dyDescent="0.3">
      <c r="X1410" s="261"/>
      <c r="Y1410" s="261"/>
      <c r="Z1410" s="261"/>
      <c r="AA1410" s="261"/>
      <c r="AB1410" s="261"/>
      <c r="AC1410" s="261"/>
      <c r="AD1410" s="261"/>
      <c r="AE1410" s="261"/>
      <c r="AF1410" s="261"/>
      <c r="AG1410" s="261"/>
      <c r="AH1410" s="261"/>
      <c r="AI1410" s="261"/>
      <c r="AJ1410" s="261"/>
      <c r="AK1410" s="259"/>
      <c r="AL1410" s="261"/>
      <c r="AM1410" s="261"/>
      <c r="AN1410" s="263"/>
      <c r="AO1410" s="263"/>
      <c r="AQ1410" s="263"/>
      <c r="AR1410" s="263"/>
    </row>
    <row r="1411" spans="12:44" x14ac:dyDescent="0.3">
      <c r="X1411" s="261"/>
      <c r="AL1411" s="261"/>
      <c r="AM1411" s="261"/>
      <c r="AN1411" s="263"/>
      <c r="AO1411" s="263"/>
      <c r="AQ1411" s="263"/>
      <c r="AR1411" s="263"/>
    </row>
    <row r="1412" spans="12:44" x14ac:dyDescent="0.3">
      <c r="X1412" s="261"/>
      <c r="AJ1412" s="263"/>
      <c r="AL1412" s="261"/>
      <c r="AQ1412" s="263"/>
      <c r="AR1412" s="263"/>
    </row>
    <row r="1413" spans="12:44" x14ac:dyDescent="0.3">
      <c r="X1413" s="261"/>
      <c r="AJ1413" s="263"/>
      <c r="AL1413" s="261"/>
      <c r="AM1413" s="261"/>
      <c r="AQ1413" s="263"/>
      <c r="AR1413" s="263"/>
    </row>
    <row r="1414" spans="12:44" x14ac:dyDescent="0.3">
      <c r="X1414" s="261"/>
      <c r="AJ1414" s="263"/>
      <c r="AL1414" s="261"/>
      <c r="AQ1414" s="263"/>
      <c r="AR1414" s="263"/>
    </row>
    <row r="1415" spans="12:44" x14ac:dyDescent="0.3">
      <c r="X1415" s="261"/>
      <c r="AL1415" s="261"/>
      <c r="AQ1415" s="263"/>
      <c r="AR1415" s="263"/>
    </row>
    <row r="1416" spans="12:44" x14ac:dyDescent="0.3">
      <c r="X1416" s="261"/>
      <c r="AJ1416" s="263"/>
      <c r="AL1416" s="261"/>
      <c r="AQ1416" s="263"/>
      <c r="AR1416" s="263"/>
    </row>
    <row r="1417" spans="12:44" x14ac:dyDescent="0.3">
      <c r="X1417" s="261"/>
      <c r="AJ1417" s="263"/>
      <c r="AL1417" s="261"/>
      <c r="AQ1417" s="263"/>
      <c r="AR1417" s="263"/>
    </row>
    <row r="1418" spans="12:44" x14ac:dyDescent="0.3">
      <c r="X1418" s="261"/>
      <c r="AJ1418" s="263"/>
      <c r="AL1418" s="261"/>
      <c r="AQ1418" s="263"/>
      <c r="AR1418" s="263"/>
    </row>
    <row r="1419" spans="12:44" x14ac:dyDescent="0.3">
      <c r="X1419" s="261"/>
      <c r="AJ1419" s="263"/>
      <c r="AL1419" s="261"/>
      <c r="AQ1419" s="263"/>
      <c r="AR1419" s="263"/>
    </row>
    <row r="1420" spans="12:44" x14ac:dyDescent="0.3">
      <c r="X1420" s="261"/>
      <c r="AL1420" s="261"/>
      <c r="AQ1420" s="263"/>
      <c r="AR1420" s="263"/>
    </row>
    <row r="1421" spans="12:44" x14ac:dyDescent="0.3">
      <c r="X1421" s="261"/>
      <c r="AJ1421" s="263"/>
      <c r="AL1421" s="261"/>
      <c r="AQ1421" s="263"/>
      <c r="AR1421" s="263"/>
    </row>
    <row r="1422" spans="12:44" x14ac:dyDescent="0.3">
      <c r="X1422" s="261"/>
      <c r="AJ1422" s="263"/>
      <c r="AL1422" s="261"/>
      <c r="AQ1422" s="263"/>
      <c r="AR1422" s="263"/>
    </row>
    <row r="1423" spans="12:44" x14ac:dyDescent="0.3">
      <c r="N1423" s="267"/>
      <c r="X1423" s="261"/>
      <c r="AJ1423" s="263"/>
      <c r="AL1423" s="261"/>
      <c r="AQ1423" s="263"/>
      <c r="AR1423" s="263"/>
    </row>
    <row r="1424" spans="12:44" x14ac:dyDescent="0.3">
      <c r="X1424" s="261"/>
      <c r="Y1424" s="261"/>
      <c r="Z1424" s="261"/>
      <c r="AA1424" s="261"/>
      <c r="AB1424" s="261"/>
      <c r="AC1424" s="261"/>
      <c r="AD1424" s="261"/>
      <c r="AE1424" s="261"/>
      <c r="AF1424" s="261"/>
      <c r="AG1424" s="261"/>
      <c r="AH1424" s="261"/>
      <c r="AJ1424" s="263"/>
      <c r="AK1424" s="259"/>
      <c r="AL1424" s="261"/>
      <c r="AM1424" s="261"/>
      <c r="AN1424" s="263"/>
      <c r="AO1424" s="263"/>
      <c r="AQ1424" s="263"/>
      <c r="AR1424" s="263"/>
    </row>
    <row r="1425" spans="12:44" x14ac:dyDescent="0.3">
      <c r="X1425" s="261"/>
      <c r="AL1425" s="261"/>
      <c r="AQ1425" s="263"/>
      <c r="AR1425" s="263"/>
    </row>
    <row r="1426" spans="12:44" x14ac:dyDescent="0.3">
      <c r="X1426" s="261"/>
      <c r="AL1426" s="261"/>
      <c r="AQ1426" s="263"/>
      <c r="AR1426" s="263"/>
    </row>
    <row r="1427" spans="12:44" x14ac:dyDescent="0.3">
      <c r="X1427" s="261"/>
      <c r="AL1427" s="261"/>
      <c r="AQ1427" s="263"/>
      <c r="AR1427" s="263"/>
    </row>
    <row r="1428" spans="12:44" x14ac:dyDescent="0.3">
      <c r="X1428" s="261"/>
      <c r="AL1428" s="261"/>
      <c r="AQ1428" s="263"/>
      <c r="AR1428" s="263"/>
    </row>
    <row r="1429" spans="12:44" x14ac:dyDescent="0.3">
      <c r="X1429" s="261"/>
      <c r="AL1429" s="261"/>
      <c r="AQ1429" s="263"/>
      <c r="AR1429" s="263"/>
    </row>
    <row r="1430" spans="12:44" x14ac:dyDescent="0.3">
      <c r="L1430" s="261"/>
      <c r="M1430" s="261"/>
      <c r="N1430" s="263"/>
      <c r="O1430" s="261"/>
      <c r="P1430" s="263"/>
      <c r="Q1430" s="261"/>
      <c r="R1430" s="261"/>
      <c r="S1430" s="263"/>
      <c r="T1430" s="263"/>
      <c r="U1430" s="264"/>
      <c r="X1430" s="261"/>
      <c r="Y1430" s="261"/>
      <c r="Z1430" s="261"/>
      <c r="AA1430" s="261"/>
      <c r="AB1430" s="263"/>
      <c r="AC1430" s="263"/>
      <c r="AD1430" s="261"/>
      <c r="AE1430" s="261"/>
      <c r="AF1430" s="261"/>
      <c r="AG1430" s="265"/>
      <c r="AH1430" s="265"/>
      <c r="AI1430" s="265"/>
      <c r="AJ1430" s="265"/>
      <c r="AK1430" s="260"/>
      <c r="AL1430" s="266"/>
      <c r="AM1430" s="266"/>
      <c r="AN1430" s="266"/>
      <c r="AO1430" s="266"/>
    </row>
    <row r="1431" spans="12:44" x14ac:dyDescent="0.3">
      <c r="X1431" s="261"/>
      <c r="Y1431" s="261"/>
      <c r="Z1431" s="261"/>
      <c r="AA1431" s="261"/>
      <c r="AB1431" s="261"/>
      <c r="AC1431" s="261"/>
      <c r="AD1431" s="261"/>
      <c r="AE1431" s="261"/>
      <c r="AF1431" s="261"/>
      <c r="AG1431" s="261"/>
      <c r="AH1431" s="261"/>
      <c r="AI1431" s="261"/>
      <c r="AJ1431" s="261"/>
      <c r="AK1431" s="259"/>
      <c r="AL1431" s="261"/>
      <c r="AM1431" s="261"/>
      <c r="AN1431" s="263"/>
      <c r="AO1431" s="263"/>
      <c r="AQ1431" s="263"/>
      <c r="AR1431" s="263"/>
    </row>
    <row r="1432" spans="12:44" x14ac:dyDescent="0.3">
      <c r="X1432" s="261"/>
      <c r="AL1432" s="261"/>
      <c r="AM1432" s="261"/>
      <c r="AN1432" s="263"/>
      <c r="AO1432" s="263"/>
      <c r="AQ1432" s="263"/>
      <c r="AR1432" s="263"/>
    </row>
    <row r="1433" spans="12:44" x14ac:dyDescent="0.3">
      <c r="X1433" s="261"/>
      <c r="AJ1433" s="263"/>
      <c r="AL1433" s="261"/>
      <c r="AQ1433" s="263"/>
      <c r="AR1433" s="263"/>
    </row>
    <row r="1434" spans="12:44" x14ac:dyDescent="0.3">
      <c r="X1434" s="261"/>
      <c r="AJ1434" s="263"/>
      <c r="AL1434" s="261"/>
      <c r="AM1434" s="261"/>
      <c r="AQ1434" s="263"/>
      <c r="AR1434" s="263"/>
    </row>
    <row r="1435" spans="12:44" x14ac:dyDescent="0.3">
      <c r="X1435" s="261"/>
      <c r="AJ1435" s="263"/>
      <c r="AL1435" s="261"/>
      <c r="AQ1435" s="263"/>
      <c r="AR1435" s="263"/>
    </row>
    <row r="1436" spans="12:44" x14ac:dyDescent="0.3">
      <c r="X1436" s="261"/>
      <c r="AL1436" s="261"/>
      <c r="AQ1436" s="263"/>
      <c r="AR1436" s="263"/>
    </row>
    <row r="1437" spans="12:44" x14ac:dyDescent="0.3">
      <c r="X1437" s="261"/>
      <c r="AJ1437" s="263"/>
      <c r="AL1437" s="261"/>
      <c r="AQ1437" s="263"/>
      <c r="AR1437" s="263"/>
    </row>
    <row r="1438" spans="12:44" x14ac:dyDescent="0.3">
      <c r="X1438" s="261"/>
      <c r="AJ1438" s="263"/>
      <c r="AL1438" s="261"/>
      <c r="AQ1438" s="263"/>
      <c r="AR1438" s="263"/>
    </row>
    <row r="1439" spans="12:44" x14ac:dyDescent="0.3">
      <c r="X1439" s="261"/>
      <c r="AJ1439" s="263"/>
      <c r="AL1439" s="261"/>
      <c r="AQ1439" s="263"/>
      <c r="AR1439" s="263"/>
    </row>
    <row r="1440" spans="12:44" x14ac:dyDescent="0.3">
      <c r="X1440" s="261"/>
      <c r="AJ1440" s="263"/>
      <c r="AL1440" s="261"/>
      <c r="AQ1440" s="263"/>
      <c r="AR1440" s="263"/>
    </row>
    <row r="1441" spans="12:44" x14ac:dyDescent="0.3">
      <c r="X1441" s="261"/>
      <c r="AL1441" s="261"/>
      <c r="AQ1441" s="263"/>
      <c r="AR1441" s="263"/>
    </row>
    <row r="1442" spans="12:44" x14ac:dyDescent="0.3">
      <c r="X1442" s="261"/>
      <c r="AJ1442" s="263"/>
      <c r="AL1442" s="261"/>
      <c r="AQ1442" s="263"/>
      <c r="AR1442" s="263"/>
    </row>
    <row r="1443" spans="12:44" x14ac:dyDescent="0.3">
      <c r="X1443" s="261"/>
      <c r="AJ1443" s="263"/>
      <c r="AL1443" s="261"/>
      <c r="AQ1443" s="263"/>
      <c r="AR1443" s="263"/>
    </row>
    <row r="1444" spans="12:44" x14ac:dyDescent="0.3">
      <c r="N1444" s="267"/>
      <c r="X1444" s="261"/>
      <c r="AJ1444" s="263"/>
      <c r="AL1444" s="261"/>
      <c r="AQ1444" s="263"/>
      <c r="AR1444" s="263"/>
    </row>
    <row r="1445" spans="12:44" x14ac:dyDescent="0.3">
      <c r="X1445" s="261"/>
      <c r="Y1445" s="261"/>
      <c r="Z1445" s="261"/>
      <c r="AA1445" s="261"/>
      <c r="AB1445" s="261"/>
      <c r="AC1445" s="261"/>
      <c r="AD1445" s="261"/>
      <c r="AE1445" s="261"/>
      <c r="AF1445" s="261"/>
      <c r="AG1445" s="261"/>
      <c r="AH1445" s="261"/>
      <c r="AJ1445" s="263"/>
      <c r="AK1445" s="259"/>
      <c r="AL1445" s="261"/>
      <c r="AM1445" s="261"/>
      <c r="AN1445" s="263"/>
      <c r="AO1445" s="263"/>
      <c r="AQ1445" s="263"/>
      <c r="AR1445" s="263"/>
    </row>
    <row r="1446" spans="12:44" x14ac:dyDescent="0.3">
      <c r="X1446" s="261"/>
      <c r="AL1446" s="261"/>
      <c r="AQ1446" s="263"/>
      <c r="AR1446" s="263"/>
    </row>
    <row r="1447" spans="12:44" x14ac:dyDescent="0.3">
      <c r="X1447" s="261"/>
      <c r="AL1447" s="261"/>
      <c r="AQ1447" s="263"/>
      <c r="AR1447" s="263"/>
    </row>
    <row r="1448" spans="12:44" x14ac:dyDescent="0.3">
      <c r="X1448" s="261"/>
      <c r="AL1448" s="261"/>
      <c r="AQ1448" s="263"/>
      <c r="AR1448" s="263"/>
    </row>
    <row r="1449" spans="12:44" x14ac:dyDescent="0.3">
      <c r="X1449" s="261"/>
      <c r="AL1449" s="261"/>
      <c r="AQ1449" s="263"/>
      <c r="AR1449" s="263"/>
    </row>
    <row r="1450" spans="12:44" x14ac:dyDescent="0.3">
      <c r="X1450" s="261"/>
      <c r="AL1450" s="261"/>
      <c r="AQ1450" s="263"/>
      <c r="AR1450" s="263"/>
    </row>
    <row r="1451" spans="12:44" x14ac:dyDescent="0.3">
      <c r="L1451" s="261"/>
      <c r="M1451" s="261"/>
      <c r="N1451" s="263"/>
      <c r="O1451" s="261"/>
      <c r="P1451" s="263"/>
      <c r="Q1451" s="261"/>
      <c r="R1451" s="261"/>
      <c r="S1451" s="263"/>
      <c r="T1451" s="263"/>
      <c r="U1451" s="264"/>
      <c r="X1451" s="261"/>
      <c r="Y1451" s="261"/>
      <c r="Z1451" s="261"/>
      <c r="AA1451" s="261"/>
      <c r="AB1451" s="263"/>
      <c r="AC1451" s="263"/>
      <c r="AD1451" s="261"/>
      <c r="AE1451" s="261"/>
      <c r="AF1451" s="261"/>
      <c r="AG1451" s="265"/>
      <c r="AH1451" s="265"/>
      <c r="AI1451" s="265"/>
      <c r="AJ1451" s="265"/>
      <c r="AK1451" s="260"/>
      <c r="AL1451" s="263"/>
      <c r="AM1451" s="261"/>
      <c r="AN1451" s="261"/>
      <c r="AO1451" s="261"/>
    </row>
    <row r="1452" spans="12:44" x14ac:dyDescent="0.3">
      <c r="X1452" s="261"/>
      <c r="Y1452" s="261"/>
      <c r="Z1452" s="261"/>
      <c r="AA1452" s="261"/>
      <c r="AB1452" s="261"/>
      <c r="AC1452" s="261"/>
      <c r="AD1452" s="261"/>
      <c r="AE1452" s="261"/>
      <c r="AF1452" s="261"/>
      <c r="AG1452" s="261"/>
      <c r="AH1452" s="261"/>
      <c r="AI1452" s="261"/>
      <c r="AJ1452" s="261"/>
      <c r="AK1452" s="259"/>
      <c r="AL1452" s="261"/>
      <c r="AM1452" s="261"/>
      <c r="AN1452" s="263"/>
      <c r="AO1452" s="263"/>
      <c r="AQ1452" s="263"/>
      <c r="AR1452" s="263"/>
    </row>
    <row r="1453" spans="12:44" x14ac:dyDescent="0.3">
      <c r="X1453" s="261"/>
      <c r="AL1453" s="261"/>
      <c r="AM1453" s="261"/>
      <c r="AN1453" s="263"/>
      <c r="AO1453" s="263"/>
      <c r="AQ1453" s="263"/>
      <c r="AR1453" s="263"/>
    </row>
    <row r="1454" spans="12:44" x14ac:dyDescent="0.3">
      <c r="X1454" s="261"/>
      <c r="AJ1454" s="263"/>
      <c r="AL1454" s="261"/>
      <c r="AQ1454" s="263"/>
      <c r="AR1454" s="263"/>
    </row>
    <row r="1455" spans="12:44" x14ac:dyDescent="0.3">
      <c r="X1455" s="261"/>
      <c r="AJ1455" s="263"/>
      <c r="AL1455" s="261"/>
      <c r="AM1455" s="261"/>
      <c r="AQ1455" s="263"/>
      <c r="AR1455" s="263"/>
    </row>
    <row r="1456" spans="12:44" x14ac:dyDescent="0.3">
      <c r="X1456" s="261"/>
      <c r="AJ1456" s="263"/>
      <c r="AL1456" s="261"/>
      <c r="AQ1456" s="263"/>
      <c r="AR1456" s="263"/>
    </row>
    <row r="1457" spans="12:44" x14ac:dyDescent="0.3">
      <c r="X1457" s="261"/>
      <c r="AL1457" s="261"/>
      <c r="AQ1457" s="263"/>
      <c r="AR1457" s="263"/>
    </row>
    <row r="1458" spans="12:44" x14ac:dyDescent="0.3">
      <c r="X1458" s="261"/>
      <c r="AJ1458" s="263"/>
      <c r="AL1458" s="261"/>
      <c r="AQ1458" s="263"/>
      <c r="AR1458" s="263"/>
    </row>
    <row r="1459" spans="12:44" x14ac:dyDescent="0.3">
      <c r="X1459" s="261"/>
      <c r="AJ1459" s="263"/>
      <c r="AL1459" s="261"/>
      <c r="AQ1459" s="263"/>
      <c r="AR1459" s="263"/>
    </row>
    <row r="1460" spans="12:44" x14ac:dyDescent="0.3">
      <c r="X1460" s="261"/>
      <c r="AJ1460" s="263"/>
      <c r="AL1460" s="261"/>
      <c r="AQ1460" s="263"/>
      <c r="AR1460" s="263"/>
    </row>
    <row r="1461" spans="12:44" x14ac:dyDescent="0.3">
      <c r="X1461" s="261"/>
      <c r="AJ1461" s="263"/>
      <c r="AL1461" s="261"/>
      <c r="AQ1461" s="263"/>
      <c r="AR1461" s="263"/>
    </row>
    <row r="1462" spans="12:44" x14ac:dyDescent="0.3">
      <c r="X1462" s="261"/>
      <c r="AL1462" s="261"/>
      <c r="AQ1462" s="263"/>
      <c r="AR1462" s="263"/>
    </row>
    <row r="1463" spans="12:44" x14ac:dyDescent="0.3">
      <c r="X1463" s="261"/>
      <c r="AJ1463" s="263"/>
      <c r="AL1463" s="261"/>
      <c r="AQ1463" s="263"/>
      <c r="AR1463" s="263"/>
    </row>
    <row r="1464" spans="12:44" x14ac:dyDescent="0.3">
      <c r="X1464" s="261"/>
      <c r="AJ1464" s="263"/>
      <c r="AL1464" s="261"/>
      <c r="AQ1464" s="263"/>
      <c r="AR1464" s="263"/>
    </row>
    <row r="1465" spans="12:44" x14ac:dyDescent="0.3">
      <c r="X1465" s="261"/>
      <c r="AJ1465" s="263"/>
      <c r="AL1465" s="261"/>
      <c r="AQ1465" s="263"/>
      <c r="AR1465" s="263"/>
    </row>
    <row r="1466" spans="12:44" x14ac:dyDescent="0.3">
      <c r="X1466" s="261"/>
      <c r="Y1466" s="261"/>
      <c r="Z1466" s="261"/>
      <c r="AA1466" s="261"/>
      <c r="AB1466" s="261"/>
      <c r="AC1466" s="261"/>
      <c r="AD1466" s="261"/>
      <c r="AE1466" s="261"/>
      <c r="AF1466" s="261"/>
      <c r="AG1466" s="261"/>
      <c r="AH1466" s="261"/>
      <c r="AJ1466" s="263"/>
      <c r="AK1466" s="259"/>
      <c r="AL1466" s="261"/>
      <c r="AM1466" s="261"/>
      <c r="AN1466" s="263"/>
      <c r="AO1466" s="263"/>
      <c r="AQ1466" s="263"/>
      <c r="AR1466" s="263"/>
    </row>
    <row r="1467" spans="12:44" x14ac:dyDescent="0.3">
      <c r="X1467" s="261"/>
      <c r="AL1467" s="261"/>
      <c r="AQ1467" s="263"/>
      <c r="AR1467" s="263"/>
    </row>
    <row r="1468" spans="12:44" x14ac:dyDescent="0.3">
      <c r="X1468" s="261"/>
      <c r="AL1468" s="261"/>
      <c r="AQ1468" s="263"/>
      <c r="AR1468" s="263"/>
    </row>
    <row r="1469" spans="12:44" x14ac:dyDescent="0.3">
      <c r="X1469" s="261"/>
      <c r="AL1469" s="261"/>
      <c r="AQ1469" s="263"/>
      <c r="AR1469" s="263"/>
    </row>
    <row r="1470" spans="12:44" x14ac:dyDescent="0.3">
      <c r="X1470" s="261"/>
      <c r="AL1470" s="261"/>
      <c r="AQ1470" s="263"/>
      <c r="AR1470" s="263"/>
    </row>
    <row r="1471" spans="12:44" x14ac:dyDescent="0.3">
      <c r="X1471" s="261"/>
      <c r="AL1471" s="261"/>
      <c r="AQ1471" s="263"/>
      <c r="AR1471" s="263"/>
    </row>
    <row r="1472" spans="12:44" x14ac:dyDescent="0.3">
      <c r="L1472" s="261"/>
      <c r="M1472" s="261"/>
      <c r="N1472" s="263"/>
      <c r="O1472" s="261"/>
      <c r="P1472" s="263"/>
      <c r="Q1472" s="261"/>
      <c r="R1472" s="261"/>
      <c r="S1472" s="263"/>
      <c r="T1472" s="263"/>
      <c r="U1472" s="264"/>
      <c r="X1472" s="261"/>
      <c r="Y1472" s="261"/>
      <c r="Z1472" s="261"/>
      <c r="AA1472" s="261"/>
      <c r="AB1472" s="261"/>
      <c r="AC1472" s="261"/>
      <c r="AD1472" s="261"/>
      <c r="AE1472" s="261"/>
      <c r="AF1472" s="261"/>
      <c r="AG1472" s="265"/>
      <c r="AH1472" s="265"/>
      <c r="AI1472" s="265"/>
      <c r="AJ1472" s="265"/>
      <c r="AK1472" s="260"/>
      <c r="AL1472" s="263"/>
      <c r="AM1472" s="261"/>
      <c r="AN1472" s="261"/>
      <c r="AO1472" s="261"/>
    </row>
    <row r="1473" spans="14:44" x14ac:dyDescent="0.3">
      <c r="X1473" s="261"/>
      <c r="Y1473" s="261"/>
      <c r="Z1473" s="261"/>
      <c r="AA1473" s="261"/>
      <c r="AB1473" s="261"/>
      <c r="AC1473" s="261"/>
      <c r="AD1473" s="261"/>
      <c r="AE1473" s="261"/>
      <c r="AF1473" s="261"/>
      <c r="AG1473" s="261"/>
      <c r="AH1473" s="261"/>
      <c r="AI1473" s="261"/>
      <c r="AJ1473" s="261"/>
      <c r="AK1473" s="259"/>
      <c r="AL1473" s="261"/>
      <c r="AM1473" s="261"/>
      <c r="AN1473" s="263"/>
      <c r="AO1473" s="263"/>
      <c r="AQ1473" s="263"/>
      <c r="AR1473" s="263"/>
    </row>
    <row r="1474" spans="14:44" x14ac:dyDescent="0.3">
      <c r="X1474" s="261"/>
      <c r="AL1474" s="261"/>
      <c r="AM1474" s="261"/>
      <c r="AN1474" s="263"/>
      <c r="AO1474" s="263"/>
      <c r="AQ1474" s="263"/>
      <c r="AR1474" s="263"/>
    </row>
    <row r="1475" spans="14:44" x14ac:dyDescent="0.3">
      <c r="X1475" s="261"/>
      <c r="AJ1475" s="263"/>
      <c r="AL1475" s="261"/>
      <c r="AQ1475" s="263"/>
      <c r="AR1475" s="263"/>
    </row>
    <row r="1476" spans="14:44" x14ac:dyDescent="0.3">
      <c r="X1476" s="261"/>
      <c r="AJ1476" s="263"/>
      <c r="AL1476" s="261"/>
      <c r="AM1476" s="261"/>
      <c r="AQ1476" s="263"/>
      <c r="AR1476" s="263"/>
    </row>
    <row r="1477" spans="14:44" x14ac:dyDescent="0.3">
      <c r="X1477" s="261"/>
      <c r="AJ1477" s="263"/>
      <c r="AL1477" s="261"/>
      <c r="AQ1477" s="263"/>
      <c r="AR1477" s="263"/>
    </row>
    <row r="1478" spans="14:44" x14ac:dyDescent="0.3">
      <c r="X1478" s="261"/>
      <c r="AL1478" s="261"/>
      <c r="AQ1478" s="263"/>
      <c r="AR1478" s="263"/>
    </row>
    <row r="1479" spans="14:44" x14ac:dyDescent="0.3">
      <c r="X1479" s="261"/>
      <c r="AJ1479" s="263"/>
      <c r="AL1479" s="261"/>
      <c r="AQ1479" s="263"/>
      <c r="AR1479" s="263"/>
    </row>
    <row r="1480" spans="14:44" x14ac:dyDescent="0.3">
      <c r="X1480" s="261"/>
      <c r="AJ1480" s="263"/>
      <c r="AL1480" s="261"/>
      <c r="AQ1480" s="263"/>
      <c r="AR1480" s="263"/>
    </row>
    <row r="1481" spans="14:44" x14ac:dyDescent="0.3">
      <c r="X1481" s="261"/>
      <c r="AJ1481" s="263"/>
      <c r="AL1481" s="261"/>
      <c r="AQ1481" s="263"/>
      <c r="AR1481" s="263"/>
    </row>
    <row r="1482" spans="14:44" x14ac:dyDescent="0.3">
      <c r="X1482" s="261"/>
      <c r="AJ1482" s="263"/>
      <c r="AL1482" s="261"/>
      <c r="AQ1482" s="263"/>
      <c r="AR1482" s="263"/>
    </row>
    <row r="1483" spans="14:44" x14ac:dyDescent="0.3">
      <c r="X1483" s="261"/>
      <c r="AL1483" s="261"/>
      <c r="AQ1483" s="263"/>
      <c r="AR1483" s="263"/>
    </row>
    <row r="1484" spans="14:44" x14ac:dyDescent="0.3">
      <c r="X1484" s="261"/>
      <c r="AJ1484" s="263"/>
      <c r="AL1484" s="261"/>
      <c r="AQ1484" s="263"/>
      <c r="AR1484" s="263"/>
    </row>
    <row r="1485" spans="14:44" x14ac:dyDescent="0.3">
      <c r="X1485" s="261"/>
      <c r="AJ1485" s="263"/>
      <c r="AL1485" s="261"/>
      <c r="AQ1485" s="263"/>
      <c r="AR1485" s="263"/>
    </row>
    <row r="1486" spans="14:44" x14ac:dyDescent="0.3">
      <c r="N1486" s="267"/>
      <c r="X1486" s="261"/>
      <c r="AJ1486" s="263"/>
      <c r="AL1486" s="261"/>
      <c r="AQ1486" s="263"/>
      <c r="AR1486" s="263"/>
    </row>
    <row r="1487" spans="14:44" x14ac:dyDescent="0.3">
      <c r="X1487" s="261"/>
      <c r="Y1487" s="261"/>
      <c r="Z1487" s="261"/>
      <c r="AA1487" s="261"/>
      <c r="AB1487" s="261"/>
      <c r="AC1487" s="261"/>
      <c r="AD1487" s="261"/>
      <c r="AE1487" s="261"/>
      <c r="AF1487" s="261"/>
      <c r="AG1487" s="261"/>
      <c r="AH1487" s="261"/>
      <c r="AJ1487" s="263"/>
      <c r="AK1487" s="259"/>
      <c r="AL1487" s="261"/>
      <c r="AM1487" s="261"/>
      <c r="AN1487" s="263"/>
      <c r="AO1487" s="263"/>
      <c r="AQ1487" s="263"/>
      <c r="AR1487" s="263"/>
    </row>
    <row r="1488" spans="14:44" x14ac:dyDescent="0.3">
      <c r="X1488" s="261"/>
      <c r="AL1488" s="261"/>
      <c r="AQ1488" s="263"/>
      <c r="AR1488" s="263"/>
    </row>
    <row r="1489" spans="12:44" x14ac:dyDescent="0.3">
      <c r="X1489" s="261"/>
      <c r="AL1489" s="261"/>
      <c r="AQ1489" s="263"/>
      <c r="AR1489" s="263"/>
    </row>
    <row r="1490" spans="12:44" x14ac:dyDescent="0.3">
      <c r="X1490" s="261"/>
      <c r="AL1490" s="261"/>
      <c r="AQ1490" s="263"/>
      <c r="AR1490" s="263"/>
    </row>
    <row r="1491" spans="12:44" x14ac:dyDescent="0.3">
      <c r="X1491" s="261"/>
      <c r="AL1491" s="261"/>
      <c r="AQ1491" s="263"/>
      <c r="AR1491" s="263"/>
    </row>
    <row r="1492" spans="12:44" x14ac:dyDescent="0.3">
      <c r="X1492" s="261"/>
      <c r="AL1492" s="261"/>
      <c r="AQ1492" s="263"/>
      <c r="AR1492" s="263"/>
    </row>
    <row r="1493" spans="12:44" x14ac:dyDescent="0.3">
      <c r="L1493" s="261"/>
      <c r="M1493" s="261"/>
      <c r="N1493" s="263"/>
      <c r="O1493" s="261"/>
      <c r="P1493" s="263"/>
      <c r="Q1493" s="261"/>
      <c r="R1493" s="261"/>
      <c r="S1493" s="263"/>
      <c r="T1493" s="263"/>
      <c r="U1493" s="264"/>
      <c r="X1493" s="261"/>
      <c r="Y1493" s="261"/>
      <c r="Z1493" s="261"/>
      <c r="AA1493" s="261"/>
      <c r="AB1493" s="261"/>
      <c r="AC1493" s="261"/>
      <c r="AD1493" s="261"/>
      <c r="AE1493" s="261"/>
      <c r="AF1493" s="261"/>
      <c r="AG1493" s="265"/>
      <c r="AH1493" s="265"/>
      <c r="AI1493" s="265"/>
      <c r="AJ1493" s="265"/>
      <c r="AK1493" s="260"/>
      <c r="AL1493" s="263"/>
      <c r="AM1493" s="261"/>
      <c r="AN1493" s="261"/>
      <c r="AO1493" s="261"/>
    </row>
    <row r="1494" spans="12:44" x14ac:dyDescent="0.3">
      <c r="X1494" s="261"/>
      <c r="Y1494" s="261"/>
      <c r="Z1494" s="261"/>
      <c r="AA1494" s="261"/>
      <c r="AB1494" s="261"/>
      <c r="AC1494" s="261"/>
      <c r="AD1494" s="261"/>
      <c r="AE1494" s="261"/>
      <c r="AF1494" s="261"/>
      <c r="AG1494" s="261"/>
      <c r="AH1494" s="261"/>
      <c r="AI1494" s="261"/>
      <c r="AJ1494" s="261"/>
      <c r="AK1494" s="259"/>
      <c r="AL1494" s="261"/>
      <c r="AM1494" s="261"/>
      <c r="AN1494" s="263"/>
      <c r="AO1494" s="263"/>
      <c r="AQ1494" s="263"/>
      <c r="AR1494" s="263"/>
    </row>
    <row r="1495" spans="12:44" x14ac:dyDescent="0.3">
      <c r="X1495" s="261"/>
      <c r="AL1495" s="261"/>
      <c r="AM1495" s="261"/>
      <c r="AN1495" s="263"/>
      <c r="AO1495" s="263"/>
      <c r="AQ1495" s="263"/>
      <c r="AR1495" s="263"/>
    </row>
    <row r="1496" spans="12:44" x14ac:dyDescent="0.3">
      <c r="X1496" s="261"/>
      <c r="AJ1496" s="263"/>
      <c r="AL1496" s="261"/>
      <c r="AQ1496" s="263"/>
      <c r="AR1496" s="263"/>
    </row>
    <row r="1497" spans="12:44" x14ac:dyDescent="0.3">
      <c r="X1497" s="261"/>
      <c r="AJ1497" s="263"/>
      <c r="AL1497" s="261"/>
      <c r="AM1497" s="261"/>
      <c r="AQ1497" s="263"/>
      <c r="AR1497" s="263"/>
    </row>
    <row r="1498" spans="12:44" x14ac:dyDescent="0.3">
      <c r="X1498" s="261"/>
      <c r="AJ1498" s="263"/>
      <c r="AL1498" s="261"/>
      <c r="AQ1498" s="263"/>
      <c r="AR1498" s="263"/>
    </row>
    <row r="1499" spans="12:44" x14ac:dyDescent="0.3">
      <c r="X1499" s="261"/>
      <c r="AL1499" s="261"/>
      <c r="AQ1499" s="263"/>
      <c r="AR1499" s="263"/>
    </row>
    <row r="1500" spans="12:44" x14ac:dyDescent="0.3">
      <c r="X1500" s="261"/>
      <c r="AJ1500" s="263"/>
      <c r="AL1500" s="261"/>
      <c r="AQ1500" s="263"/>
      <c r="AR1500" s="263"/>
    </row>
    <row r="1501" spans="12:44" x14ac:dyDescent="0.3">
      <c r="X1501" s="261"/>
      <c r="AJ1501" s="263"/>
      <c r="AL1501" s="261"/>
      <c r="AQ1501" s="263"/>
      <c r="AR1501" s="263"/>
    </row>
    <row r="1502" spans="12:44" x14ac:dyDescent="0.3">
      <c r="X1502" s="261"/>
      <c r="AJ1502" s="263"/>
      <c r="AL1502" s="261"/>
      <c r="AQ1502" s="263"/>
      <c r="AR1502" s="263"/>
    </row>
    <row r="1503" spans="12:44" x14ac:dyDescent="0.3">
      <c r="X1503" s="261"/>
      <c r="AJ1503" s="263"/>
      <c r="AL1503" s="261"/>
      <c r="AQ1503" s="263"/>
      <c r="AR1503" s="263"/>
    </row>
    <row r="1504" spans="12:44" x14ac:dyDescent="0.3">
      <c r="X1504" s="261"/>
      <c r="AL1504" s="261"/>
      <c r="AQ1504" s="263"/>
      <c r="AR1504" s="263"/>
    </row>
    <row r="1505" spans="12:44" x14ac:dyDescent="0.3">
      <c r="X1505" s="261"/>
      <c r="AJ1505" s="263"/>
      <c r="AL1505" s="261"/>
      <c r="AQ1505" s="263"/>
      <c r="AR1505" s="263"/>
    </row>
    <row r="1506" spans="12:44" x14ac:dyDescent="0.3">
      <c r="X1506" s="261"/>
      <c r="AJ1506" s="263"/>
      <c r="AL1506" s="261"/>
      <c r="AQ1506" s="263"/>
      <c r="AR1506" s="263"/>
    </row>
    <row r="1507" spans="12:44" x14ac:dyDescent="0.3">
      <c r="X1507" s="261"/>
      <c r="AJ1507" s="263"/>
      <c r="AL1507" s="261"/>
      <c r="AQ1507" s="263"/>
      <c r="AR1507" s="263"/>
    </row>
    <row r="1508" spans="12:44" x14ac:dyDescent="0.3">
      <c r="X1508" s="261"/>
      <c r="Y1508" s="261"/>
      <c r="Z1508" s="261"/>
      <c r="AA1508" s="261"/>
      <c r="AB1508" s="261"/>
      <c r="AC1508" s="261"/>
      <c r="AD1508" s="261"/>
      <c r="AE1508" s="261"/>
      <c r="AF1508" s="261"/>
      <c r="AG1508" s="261"/>
      <c r="AH1508" s="261"/>
      <c r="AJ1508" s="263"/>
      <c r="AK1508" s="259"/>
      <c r="AL1508" s="261"/>
      <c r="AM1508" s="261"/>
      <c r="AN1508" s="263"/>
      <c r="AO1508" s="263"/>
      <c r="AQ1508" s="263"/>
      <c r="AR1508" s="263"/>
    </row>
    <row r="1509" spans="12:44" x14ac:dyDescent="0.3">
      <c r="X1509" s="261"/>
      <c r="AL1509" s="261"/>
      <c r="AQ1509" s="263"/>
      <c r="AR1509" s="263"/>
    </row>
    <row r="1510" spans="12:44" x14ac:dyDescent="0.3">
      <c r="X1510" s="261"/>
      <c r="AL1510" s="261"/>
      <c r="AQ1510" s="263"/>
      <c r="AR1510" s="263"/>
    </row>
    <row r="1511" spans="12:44" x14ac:dyDescent="0.3">
      <c r="X1511" s="261"/>
      <c r="AL1511" s="261"/>
      <c r="AQ1511" s="263"/>
      <c r="AR1511" s="263"/>
    </row>
    <row r="1512" spans="12:44" x14ac:dyDescent="0.3">
      <c r="X1512" s="261"/>
      <c r="AL1512" s="261"/>
      <c r="AQ1512" s="263"/>
      <c r="AR1512" s="263"/>
    </row>
    <row r="1513" spans="12:44" x14ac:dyDescent="0.3">
      <c r="X1513" s="261"/>
      <c r="AL1513" s="261"/>
      <c r="AQ1513" s="263"/>
      <c r="AR1513" s="263"/>
    </row>
    <row r="1514" spans="12:44" x14ac:dyDescent="0.3">
      <c r="L1514" s="261"/>
      <c r="M1514" s="261"/>
      <c r="N1514" s="263"/>
      <c r="O1514" s="261"/>
      <c r="P1514" s="263"/>
      <c r="Q1514" s="261"/>
      <c r="R1514" s="261"/>
      <c r="S1514" s="263"/>
      <c r="T1514" s="263"/>
      <c r="U1514" s="264"/>
      <c r="X1514" s="261"/>
      <c r="Y1514" s="261"/>
      <c r="Z1514" s="261"/>
      <c r="AA1514" s="261"/>
      <c r="AB1514" s="261"/>
      <c r="AC1514" s="261"/>
      <c r="AD1514" s="261"/>
      <c r="AE1514" s="261"/>
      <c r="AF1514" s="261"/>
      <c r="AG1514" s="265"/>
      <c r="AH1514" s="265"/>
      <c r="AI1514" s="265"/>
      <c r="AJ1514" s="265"/>
      <c r="AK1514" s="260"/>
      <c r="AL1514" s="263"/>
      <c r="AM1514" s="261"/>
      <c r="AN1514" s="261"/>
      <c r="AO1514" s="261"/>
    </row>
    <row r="1515" spans="12:44" x14ac:dyDescent="0.3">
      <c r="X1515" s="261"/>
      <c r="Y1515" s="261"/>
      <c r="Z1515" s="261"/>
      <c r="AA1515" s="261"/>
      <c r="AB1515" s="261"/>
      <c r="AC1515" s="261"/>
      <c r="AD1515" s="261"/>
      <c r="AE1515" s="261"/>
      <c r="AF1515" s="261"/>
      <c r="AG1515" s="261"/>
      <c r="AH1515" s="261"/>
      <c r="AI1515" s="261"/>
      <c r="AJ1515" s="261"/>
      <c r="AK1515" s="259"/>
      <c r="AL1515" s="261"/>
      <c r="AM1515" s="261"/>
      <c r="AN1515" s="263"/>
      <c r="AO1515" s="263"/>
      <c r="AQ1515" s="263"/>
      <c r="AR1515" s="263"/>
    </row>
    <row r="1516" spans="12:44" x14ac:dyDescent="0.3">
      <c r="X1516" s="261"/>
      <c r="AL1516" s="261"/>
      <c r="AM1516" s="261"/>
      <c r="AN1516" s="263"/>
      <c r="AO1516" s="263"/>
      <c r="AQ1516" s="263"/>
      <c r="AR1516" s="263"/>
    </row>
    <row r="1517" spans="12:44" x14ac:dyDescent="0.3">
      <c r="X1517" s="261"/>
      <c r="AJ1517" s="263"/>
      <c r="AL1517" s="261"/>
      <c r="AQ1517" s="263"/>
      <c r="AR1517" s="263"/>
    </row>
    <row r="1518" spans="12:44" x14ac:dyDescent="0.3">
      <c r="X1518" s="261"/>
      <c r="AJ1518" s="263"/>
      <c r="AL1518" s="261"/>
      <c r="AM1518" s="261"/>
      <c r="AQ1518" s="263"/>
      <c r="AR1518" s="263"/>
    </row>
    <row r="1519" spans="12:44" x14ac:dyDescent="0.3">
      <c r="X1519" s="261"/>
      <c r="AJ1519" s="263"/>
      <c r="AL1519" s="261"/>
      <c r="AQ1519" s="263"/>
      <c r="AR1519" s="263"/>
    </row>
    <row r="1520" spans="12:44" x14ac:dyDescent="0.3">
      <c r="X1520" s="261"/>
      <c r="AL1520" s="261"/>
      <c r="AQ1520" s="263"/>
      <c r="AR1520" s="263"/>
    </row>
    <row r="1521" spans="12:44" x14ac:dyDescent="0.3">
      <c r="X1521" s="261"/>
      <c r="AJ1521" s="263"/>
      <c r="AL1521" s="261"/>
      <c r="AQ1521" s="263"/>
      <c r="AR1521" s="263"/>
    </row>
    <row r="1522" spans="12:44" x14ac:dyDescent="0.3">
      <c r="X1522" s="261"/>
      <c r="AJ1522" s="263"/>
      <c r="AL1522" s="261"/>
      <c r="AQ1522" s="263"/>
      <c r="AR1522" s="263"/>
    </row>
    <row r="1523" spans="12:44" x14ac:dyDescent="0.3">
      <c r="X1523" s="261"/>
      <c r="AJ1523" s="263"/>
      <c r="AL1523" s="261"/>
      <c r="AQ1523" s="263"/>
      <c r="AR1523" s="263"/>
    </row>
    <row r="1524" spans="12:44" x14ac:dyDescent="0.3">
      <c r="X1524" s="261"/>
      <c r="AJ1524" s="263"/>
      <c r="AL1524" s="261"/>
      <c r="AQ1524" s="263"/>
      <c r="AR1524" s="263"/>
    </row>
    <row r="1525" spans="12:44" x14ac:dyDescent="0.3">
      <c r="X1525" s="261"/>
      <c r="AL1525" s="261"/>
      <c r="AQ1525" s="263"/>
      <c r="AR1525" s="263"/>
    </row>
    <row r="1526" spans="12:44" x14ac:dyDescent="0.3">
      <c r="X1526" s="261"/>
      <c r="AJ1526" s="263"/>
      <c r="AL1526" s="261"/>
      <c r="AQ1526" s="263"/>
      <c r="AR1526" s="263"/>
    </row>
    <row r="1527" spans="12:44" x14ac:dyDescent="0.3">
      <c r="X1527" s="261"/>
      <c r="AJ1527" s="263"/>
      <c r="AL1527" s="261"/>
      <c r="AQ1527" s="263"/>
      <c r="AR1527" s="263"/>
    </row>
    <row r="1528" spans="12:44" x14ac:dyDescent="0.3">
      <c r="N1528" s="267"/>
      <c r="X1528" s="261"/>
      <c r="AJ1528" s="263"/>
      <c r="AL1528" s="261"/>
      <c r="AQ1528" s="263"/>
      <c r="AR1528" s="263"/>
    </row>
    <row r="1529" spans="12:44" x14ac:dyDescent="0.3">
      <c r="X1529" s="261"/>
      <c r="Y1529" s="261"/>
      <c r="Z1529" s="261"/>
      <c r="AA1529" s="261"/>
      <c r="AB1529" s="261"/>
      <c r="AC1529" s="261"/>
      <c r="AD1529" s="261"/>
      <c r="AE1529" s="261"/>
      <c r="AF1529" s="261"/>
      <c r="AG1529" s="261"/>
      <c r="AH1529" s="261"/>
      <c r="AJ1529" s="263"/>
      <c r="AK1529" s="259"/>
      <c r="AL1529" s="261"/>
      <c r="AM1529" s="261"/>
      <c r="AN1529" s="263"/>
      <c r="AO1529" s="263"/>
      <c r="AQ1529" s="263"/>
      <c r="AR1529" s="263"/>
    </row>
    <row r="1530" spans="12:44" x14ac:dyDescent="0.3">
      <c r="X1530" s="261"/>
      <c r="AL1530" s="261"/>
      <c r="AQ1530" s="263"/>
      <c r="AR1530" s="263"/>
    </row>
    <row r="1531" spans="12:44" x14ac:dyDescent="0.3">
      <c r="X1531" s="261"/>
      <c r="AL1531" s="261"/>
      <c r="AQ1531" s="263"/>
      <c r="AR1531" s="263"/>
    </row>
    <row r="1532" spans="12:44" x14ac:dyDescent="0.3">
      <c r="X1532" s="261"/>
      <c r="AL1532" s="261"/>
      <c r="AQ1532" s="263"/>
      <c r="AR1532" s="263"/>
    </row>
    <row r="1533" spans="12:44" x14ac:dyDescent="0.3">
      <c r="X1533" s="261"/>
      <c r="AL1533" s="261"/>
      <c r="AQ1533" s="263"/>
      <c r="AR1533" s="263"/>
    </row>
    <row r="1534" spans="12:44" x14ac:dyDescent="0.3">
      <c r="X1534" s="261"/>
      <c r="AL1534" s="261"/>
      <c r="AQ1534" s="263"/>
      <c r="AR1534" s="263"/>
    </row>
    <row r="1535" spans="12:44" x14ac:dyDescent="0.3">
      <c r="L1535" s="261"/>
      <c r="M1535" s="261"/>
      <c r="N1535" s="263"/>
      <c r="O1535" s="261"/>
      <c r="P1535" s="263"/>
      <c r="Q1535" s="261"/>
      <c r="R1535" s="261"/>
      <c r="S1535" s="263"/>
      <c r="T1535" s="263"/>
      <c r="U1535" s="264"/>
      <c r="X1535" s="261"/>
      <c r="Y1535" s="261"/>
      <c r="Z1535" s="261"/>
      <c r="AA1535" s="261"/>
      <c r="AB1535" s="261"/>
      <c r="AC1535" s="261"/>
      <c r="AD1535" s="261"/>
      <c r="AE1535" s="261"/>
      <c r="AF1535" s="261"/>
      <c r="AG1535" s="265"/>
      <c r="AH1535" s="265"/>
      <c r="AI1535" s="265"/>
      <c r="AJ1535" s="265"/>
      <c r="AK1535" s="260"/>
      <c r="AL1535" s="263"/>
      <c r="AM1535" s="261"/>
      <c r="AN1535" s="261"/>
      <c r="AO1535" s="261"/>
    </row>
    <row r="1536" spans="12:44" x14ac:dyDescent="0.3">
      <c r="X1536" s="261"/>
      <c r="Y1536" s="261"/>
      <c r="Z1536" s="261"/>
      <c r="AA1536" s="261"/>
      <c r="AB1536" s="261"/>
      <c r="AC1536" s="261"/>
      <c r="AD1536" s="261"/>
      <c r="AE1536" s="261"/>
      <c r="AF1536" s="261"/>
      <c r="AG1536" s="261"/>
      <c r="AH1536" s="261"/>
      <c r="AI1536" s="261"/>
      <c r="AJ1536" s="261"/>
      <c r="AK1536" s="259"/>
      <c r="AL1536" s="261"/>
      <c r="AM1536" s="261"/>
      <c r="AN1536" s="263"/>
      <c r="AO1536" s="263"/>
      <c r="AQ1536" s="263"/>
      <c r="AR1536" s="263"/>
    </row>
    <row r="1537" spans="14:44" x14ac:dyDescent="0.3">
      <c r="X1537" s="261"/>
      <c r="AL1537" s="261"/>
      <c r="AM1537" s="261"/>
      <c r="AN1537" s="263"/>
      <c r="AO1537" s="263"/>
      <c r="AQ1537" s="263"/>
      <c r="AR1537" s="263"/>
    </row>
    <row r="1538" spans="14:44" x14ac:dyDescent="0.3">
      <c r="X1538" s="261"/>
      <c r="AJ1538" s="263"/>
      <c r="AL1538" s="261"/>
      <c r="AQ1538" s="263"/>
      <c r="AR1538" s="263"/>
    </row>
    <row r="1539" spans="14:44" x14ac:dyDescent="0.3">
      <c r="X1539" s="261"/>
      <c r="AJ1539" s="263"/>
      <c r="AL1539" s="261"/>
      <c r="AM1539" s="261"/>
      <c r="AQ1539" s="263"/>
      <c r="AR1539" s="263"/>
    </row>
    <row r="1540" spans="14:44" x14ac:dyDescent="0.3">
      <c r="X1540" s="261"/>
      <c r="AJ1540" s="263"/>
      <c r="AL1540" s="261"/>
      <c r="AQ1540" s="263"/>
      <c r="AR1540" s="263"/>
    </row>
    <row r="1541" spans="14:44" x14ac:dyDescent="0.3">
      <c r="X1541" s="261"/>
      <c r="AL1541" s="261"/>
      <c r="AQ1541" s="263"/>
      <c r="AR1541" s="263"/>
    </row>
    <row r="1542" spans="14:44" x14ac:dyDescent="0.3">
      <c r="X1542" s="261"/>
      <c r="AJ1542" s="263"/>
      <c r="AL1542" s="261"/>
      <c r="AQ1542" s="263"/>
      <c r="AR1542" s="263"/>
    </row>
    <row r="1543" spans="14:44" x14ac:dyDescent="0.3">
      <c r="X1543" s="261"/>
      <c r="AJ1543" s="263"/>
      <c r="AL1543" s="261"/>
      <c r="AQ1543" s="263"/>
      <c r="AR1543" s="263"/>
    </row>
    <row r="1544" spans="14:44" x14ac:dyDescent="0.3">
      <c r="X1544" s="261"/>
      <c r="AJ1544" s="263"/>
      <c r="AL1544" s="261"/>
      <c r="AQ1544" s="263"/>
      <c r="AR1544" s="263"/>
    </row>
    <row r="1545" spans="14:44" x14ac:dyDescent="0.3">
      <c r="X1545" s="261"/>
      <c r="AJ1545" s="263"/>
      <c r="AL1545" s="261"/>
      <c r="AQ1545" s="263"/>
      <c r="AR1545" s="263"/>
    </row>
    <row r="1546" spans="14:44" x14ac:dyDescent="0.3">
      <c r="X1546" s="261"/>
      <c r="AL1546" s="261"/>
      <c r="AQ1546" s="263"/>
      <c r="AR1546" s="263"/>
    </row>
    <row r="1547" spans="14:44" x14ac:dyDescent="0.3">
      <c r="X1547" s="261"/>
      <c r="AJ1547" s="263"/>
      <c r="AL1547" s="261"/>
      <c r="AQ1547" s="263"/>
      <c r="AR1547" s="263"/>
    </row>
    <row r="1548" spans="14:44" x14ac:dyDescent="0.3">
      <c r="X1548" s="261"/>
      <c r="AJ1548" s="263"/>
      <c r="AL1548" s="261"/>
      <c r="AQ1548" s="263"/>
      <c r="AR1548" s="263"/>
    </row>
    <row r="1549" spans="14:44" x14ac:dyDescent="0.3">
      <c r="N1549" s="267"/>
      <c r="X1549" s="261"/>
      <c r="AJ1549" s="263"/>
      <c r="AL1549" s="261"/>
      <c r="AQ1549" s="263"/>
      <c r="AR1549" s="263"/>
    </row>
    <row r="1550" spans="14:44" x14ac:dyDescent="0.3">
      <c r="X1550" s="261"/>
      <c r="Y1550" s="261"/>
      <c r="Z1550" s="261"/>
      <c r="AA1550" s="261"/>
      <c r="AB1550" s="261"/>
      <c r="AC1550" s="261"/>
      <c r="AD1550" s="261"/>
      <c r="AE1550" s="261"/>
      <c r="AF1550" s="261"/>
      <c r="AG1550" s="261"/>
      <c r="AH1550" s="261"/>
      <c r="AJ1550" s="263"/>
      <c r="AK1550" s="259"/>
      <c r="AL1550" s="261"/>
      <c r="AM1550" s="261"/>
      <c r="AN1550" s="263"/>
      <c r="AO1550" s="263"/>
      <c r="AQ1550" s="263"/>
      <c r="AR1550" s="263"/>
    </row>
    <row r="1551" spans="14:44" x14ac:dyDescent="0.3">
      <c r="X1551" s="261"/>
      <c r="AL1551" s="261"/>
      <c r="AQ1551" s="263"/>
      <c r="AR1551" s="263"/>
    </row>
    <row r="1552" spans="14:44" x14ac:dyDescent="0.3">
      <c r="X1552" s="261"/>
      <c r="AL1552" s="261"/>
      <c r="AQ1552" s="263"/>
      <c r="AR1552" s="263"/>
    </row>
    <row r="1553" spans="12:44" x14ac:dyDescent="0.3">
      <c r="X1553" s="261"/>
      <c r="AL1553" s="261"/>
      <c r="AQ1553" s="263"/>
      <c r="AR1553" s="263"/>
    </row>
    <row r="1554" spans="12:44" x14ac:dyDescent="0.3">
      <c r="X1554" s="261"/>
      <c r="AL1554" s="261"/>
      <c r="AQ1554" s="263"/>
      <c r="AR1554" s="263"/>
    </row>
    <row r="1555" spans="12:44" x14ac:dyDescent="0.3">
      <c r="X1555" s="261"/>
      <c r="AL1555" s="261"/>
      <c r="AQ1555" s="263"/>
      <c r="AR1555" s="263"/>
    </row>
    <row r="1556" spans="12:44" x14ac:dyDescent="0.3">
      <c r="L1556" s="261"/>
      <c r="M1556" s="261"/>
      <c r="N1556" s="263"/>
      <c r="O1556" s="261"/>
      <c r="P1556" s="263"/>
      <c r="Q1556" s="261"/>
      <c r="R1556" s="261"/>
      <c r="S1556" s="263"/>
      <c r="T1556" s="263"/>
      <c r="U1556" s="264"/>
      <c r="X1556" s="261"/>
      <c r="Y1556" s="261"/>
      <c r="Z1556" s="261"/>
      <c r="AA1556" s="261"/>
      <c r="AB1556" s="261"/>
      <c r="AC1556" s="261"/>
      <c r="AD1556" s="261"/>
      <c r="AE1556" s="261"/>
      <c r="AF1556" s="261"/>
      <c r="AG1556" s="265"/>
      <c r="AH1556" s="265"/>
      <c r="AI1556" s="265"/>
      <c r="AJ1556" s="265"/>
      <c r="AK1556" s="260"/>
      <c r="AL1556" s="263"/>
      <c r="AM1556" s="261"/>
      <c r="AN1556" s="261"/>
      <c r="AO1556" s="261"/>
    </row>
    <row r="1557" spans="12:44" x14ac:dyDescent="0.3">
      <c r="X1557" s="261"/>
      <c r="Y1557" s="261"/>
      <c r="Z1557" s="261"/>
      <c r="AA1557" s="261"/>
      <c r="AB1557" s="261"/>
      <c r="AC1557" s="261"/>
      <c r="AD1557" s="261"/>
      <c r="AE1557" s="261"/>
      <c r="AF1557" s="261"/>
      <c r="AG1557" s="261"/>
      <c r="AH1557" s="261"/>
      <c r="AI1557" s="261"/>
      <c r="AJ1557" s="261"/>
      <c r="AK1557" s="259"/>
      <c r="AL1557" s="261"/>
      <c r="AM1557" s="261"/>
      <c r="AN1557" s="263"/>
      <c r="AO1557" s="263"/>
      <c r="AQ1557" s="263"/>
      <c r="AR1557" s="263"/>
    </row>
    <row r="1558" spans="12:44" x14ac:dyDescent="0.3">
      <c r="X1558" s="261"/>
      <c r="AL1558" s="261"/>
      <c r="AM1558" s="261"/>
      <c r="AN1558" s="263"/>
      <c r="AO1558" s="263"/>
      <c r="AQ1558" s="263"/>
      <c r="AR1558" s="263"/>
    </row>
    <row r="1559" spans="12:44" x14ac:dyDescent="0.3">
      <c r="X1559" s="261"/>
      <c r="AJ1559" s="263"/>
      <c r="AL1559" s="261"/>
      <c r="AQ1559" s="263"/>
      <c r="AR1559" s="263"/>
    </row>
    <row r="1560" spans="12:44" x14ac:dyDescent="0.3">
      <c r="X1560" s="261"/>
      <c r="AJ1560" s="263"/>
      <c r="AL1560" s="261"/>
      <c r="AM1560" s="261"/>
      <c r="AQ1560" s="263"/>
      <c r="AR1560" s="263"/>
    </row>
    <row r="1561" spans="12:44" x14ac:dyDescent="0.3">
      <c r="X1561" s="261"/>
      <c r="AJ1561" s="263"/>
      <c r="AL1561" s="261"/>
      <c r="AQ1561" s="263"/>
      <c r="AR1561" s="263"/>
    </row>
    <row r="1562" spans="12:44" x14ac:dyDescent="0.3">
      <c r="X1562" s="261"/>
      <c r="AL1562" s="261"/>
      <c r="AQ1562" s="263"/>
      <c r="AR1562" s="263"/>
    </row>
    <row r="1563" spans="12:44" x14ac:dyDescent="0.3">
      <c r="X1563" s="261"/>
      <c r="AJ1563" s="263"/>
      <c r="AL1563" s="261"/>
      <c r="AQ1563" s="263"/>
      <c r="AR1563" s="263"/>
    </row>
    <row r="1564" spans="12:44" x14ac:dyDescent="0.3">
      <c r="X1564" s="261"/>
      <c r="AJ1564" s="263"/>
      <c r="AL1564" s="261"/>
      <c r="AQ1564" s="263"/>
      <c r="AR1564" s="263"/>
    </row>
    <row r="1565" spans="12:44" x14ac:dyDescent="0.3">
      <c r="X1565" s="261"/>
      <c r="AJ1565" s="263"/>
      <c r="AL1565" s="261"/>
      <c r="AQ1565" s="263"/>
      <c r="AR1565" s="263"/>
    </row>
    <row r="1566" spans="12:44" x14ac:dyDescent="0.3">
      <c r="X1566" s="261"/>
      <c r="AJ1566" s="263"/>
      <c r="AL1566" s="261"/>
      <c r="AQ1566" s="263"/>
      <c r="AR1566" s="263"/>
    </row>
    <row r="1567" spans="12:44" x14ac:dyDescent="0.3">
      <c r="X1567" s="261"/>
      <c r="AL1567" s="261"/>
      <c r="AQ1567" s="263"/>
      <c r="AR1567" s="263"/>
    </row>
    <row r="1568" spans="12:44" x14ac:dyDescent="0.3">
      <c r="X1568" s="261"/>
      <c r="AJ1568" s="263"/>
      <c r="AL1568" s="261"/>
      <c r="AQ1568" s="263"/>
      <c r="AR1568" s="263"/>
    </row>
    <row r="1569" spans="12:44" x14ac:dyDescent="0.3">
      <c r="X1569" s="261"/>
      <c r="AJ1569" s="263"/>
      <c r="AL1569" s="261"/>
      <c r="AQ1569" s="263"/>
      <c r="AR1569" s="263"/>
    </row>
    <row r="1570" spans="12:44" x14ac:dyDescent="0.3">
      <c r="N1570" s="267"/>
      <c r="X1570" s="261"/>
      <c r="AJ1570" s="263"/>
      <c r="AL1570" s="261"/>
      <c r="AQ1570" s="263"/>
      <c r="AR1570" s="263"/>
    </row>
    <row r="1571" spans="12:44" x14ac:dyDescent="0.3">
      <c r="X1571" s="261"/>
      <c r="Y1571" s="261"/>
      <c r="Z1571" s="261"/>
      <c r="AA1571" s="261"/>
      <c r="AB1571" s="261"/>
      <c r="AC1571" s="261"/>
      <c r="AD1571" s="261"/>
      <c r="AE1571" s="261"/>
      <c r="AF1571" s="261"/>
      <c r="AG1571" s="261"/>
      <c r="AH1571" s="261"/>
      <c r="AJ1571" s="263"/>
      <c r="AK1571" s="259"/>
      <c r="AL1571" s="261"/>
      <c r="AM1571" s="261"/>
      <c r="AN1571" s="263"/>
      <c r="AO1571" s="263"/>
      <c r="AQ1571" s="263"/>
      <c r="AR1571" s="263"/>
    </row>
    <row r="1572" spans="12:44" x14ac:dyDescent="0.3">
      <c r="X1572" s="261"/>
      <c r="AL1572" s="261"/>
      <c r="AQ1572" s="263"/>
      <c r="AR1572" s="263"/>
    </row>
    <row r="1573" spans="12:44" x14ac:dyDescent="0.3">
      <c r="X1573" s="261"/>
      <c r="AL1573" s="261"/>
      <c r="AQ1573" s="263"/>
      <c r="AR1573" s="263"/>
    </row>
    <row r="1574" spans="12:44" x14ac:dyDescent="0.3">
      <c r="X1574" s="261"/>
      <c r="AL1574" s="261"/>
      <c r="AQ1574" s="263"/>
      <c r="AR1574" s="263"/>
    </row>
    <row r="1575" spans="12:44" x14ac:dyDescent="0.3">
      <c r="X1575" s="261"/>
      <c r="AL1575" s="261"/>
      <c r="AQ1575" s="263"/>
      <c r="AR1575" s="263"/>
    </row>
    <row r="1576" spans="12:44" x14ac:dyDescent="0.3">
      <c r="X1576" s="261"/>
      <c r="AL1576" s="261"/>
      <c r="AQ1576" s="263"/>
      <c r="AR1576" s="263"/>
    </row>
    <row r="1577" spans="12:44" x14ac:dyDescent="0.3">
      <c r="L1577" s="261"/>
      <c r="M1577" s="261"/>
      <c r="N1577" s="263"/>
      <c r="O1577" s="261"/>
      <c r="P1577" s="263"/>
      <c r="Q1577" s="261"/>
      <c r="R1577" s="261"/>
      <c r="S1577" s="263"/>
      <c r="T1577" s="263"/>
      <c r="U1577" s="264"/>
      <c r="X1577" s="261"/>
      <c r="Y1577" s="261"/>
      <c r="Z1577" s="261"/>
      <c r="AA1577" s="261"/>
      <c r="AB1577" s="261"/>
      <c r="AC1577" s="261"/>
      <c r="AD1577" s="261"/>
      <c r="AE1577" s="261"/>
      <c r="AF1577" s="261"/>
      <c r="AG1577" s="265"/>
      <c r="AH1577" s="265"/>
      <c r="AI1577" s="265"/>
      <c r="AJ1577" s="265"/>
      <c r="AK1577" s="260"/>
      <c r="AL1577" s="263"/>
      <c r="AM1577" s="261"/>
      <c r="AN1577" s="261"/>
      <c r="AO1577" s="261"/>
    </row>
    <row r="1578" spans="12:44" x14ac:dyDescent="0.3">
      <c r="X1578" s="261"/>
      <c r="Y1578" s="261"/>
      <c r="Z1578" s="261"/>
      <c r="AA1578" s="261"/>
      <c r="AB1578" s="261"/>
      <c r="AC1578" s="261"/>
      <c r="AD1578" s="261"/>
      <c r="AE1578" s="261"/>
      <c r="AF1578" s="261"/>
      <c r="AG1578" s="261"/>
      <c r="AH1578" s="261"/>
      <c r="AI1578" s="261"/>
      <c r="AJ1578" s="261"/>
      <c r="AK1578" s="259"/>
      <c r="AL1578" s="261"/>
      <c r="AM1578" s="261"/>
      <c r="AN1578" s="263"/>
      <c r="AO1578" s="263"/>
      <c r="AQ1578" s="263"/>
      <c r="AR1578" s="263"/>
    </row>
    <row r="1579" spans="12:44" x14ac:dyDescent="0.3">
      <c r="X1579" s="261"/>
      <c r="AL1579" s="261"/>
      <c r="AM1579" s="261"/>
      <c r="AN1579" s="263"/>
      <c r="AO1579" s="263"/>
      <c r="AQ1579" s="263"/>
      <c r="AR1579" s="263"/>
    </row>
    <row r="1580" spans="12:44" x14ac:dyDescent="0.3">
      <c r="X1580" s="261"/>
      <c r="AJ1580" s="263"/>
      <c r="AL1580" s="261"/>
      <c r="AQ1580" s="263"/>
      <c r="AR1580" s="263"/>
    </row>
    <row r="1581" spans="12:44" x14ac:dyDescent="0.3">
      <c r="X1581" s="261"/>
      <c r="AJ1581" s="263"/>
      <c r="AL1581" s="261"/>
      <c r="AM1581" s="261"/>
      <c r="AQ1581" s="263"/>
      <c r="AR1581" s="263"/>
    </row>
    <row r="1582" spans="12:44" x14ac:dyDescent="0.3">
      <c r="X1582" s="261"/>
      <c r="AJ1582" s="263"/>
      <c r="AL1582" s="261"/>
      <c r="AQ1582" s="263"/>
      <c r="AR1582" s="263"/>
    </row>
    <row r="1583" spans="12:44" x14ac:dyDescent="0.3">
      <c r="X1583" s="261"/>
      <c r="AL1583" s="261"/>
      <c r="AQ1583" s="263"/>
      <c r="AR1583" s="263"/>
    </row>
    <row r="1584" spans="12:44" x14ac:dyDescent="0.3">
      <c r="X1584" s="261"/>
      <c r="AJ1584" s="263"/>
      <c r="AL1584" s="261"/>
      <c r="AQ1584" s="263"/>
      <c r="AR1584" s="263"/>
    </row>
    <row r="1585" spans="12:44" x14ac:dyDescent="0.3">
      <c r="X1585" s="261"/>
      <c r="AJ1585" s="263"/>
      <c r="AL1585" s="261"/>
      <c r="AQ1585" s="263"/>
      <c r="AR1585" s="263"/>
    </row>
    <row r="1586" spans="12:44" x14ac:dyDescent="0.3">
      <c r="X1586" s="261"/>
      <c r="AJ1586" s="263"/>
      <c r="AL1586" s="261"/>
      <c r="AQ1586" s="263"/>
      <c r="AR1586" s="263"/>
    </row>
    <row r="1587" spans="12:44" x14ac:dyDescent="0.3">
      <c r="X1587" s="261"/>
      <c r="AJ1587" s="263"/>
      <c r="AL1587" s="261"/>
      <c r="AQ1587" s="263"/>
      <c r="AR1587" s="263"/>
    </row>
    <row r="1588" spans="12:44" x14ac:dyDescent="0.3">
      <c r="X1588" s="261"/>
      <c r="AL1588" s="261"/>
      <c r="AQ1588" s="263"/>
      <c r="AR1588" s="263"/>
    </row>
    <row r="1589" spans="12:44" x14ac:dyDescent="0.3">
      <c r="X1589" s="261"/>
      <c r="AJ1589" s="263"/>
      <c r="AL1589" s="261"/>
      <c r="AQ1589" s="263"/>
      <c r="AR1589" s="263"/>
    </row>
    <row r="1590" spans="12:44" x14ac:dyDescent="0.3">
      <c r="X1590" s="261"/>
      <c r="AJ1590" s="263"/>
      <c r="AL1590" s="261"/>
      <c r="AQ1590" s="263"/>
      <c r="AR1590" s="263"/>
    </row>
    <row r="1591" spans="12:44" x14ac:dyDescent="0.3">
      <c r="N1591" s="267"/>
      <c r="X1591" s="261"/>
      <c r="AJ1591" s="263"/>
      <c r="AL1591" s="261"/>
      <c r="AQ1591" s="263"/>
      <c r="AR1591" s="263"/>
    </row>
    <row r="1592" spans="12:44" x14ac:dyDescent="0.3">
      <c r="X1592" s="261"/>
      <c r="Y1592" s="261"/>
      <c r="Z1592" s="261"/>
      <c r="AA1592" s="261"/>
      <c r="AB1592" s="261"/>
      <c r="AC1592" s="261"/>
      <c r="AD1592" s="261"/>
      <c r="AE1592" s="261"/>
      <c r="AF1592" s="261"/>
      <c r="AG1592" s="261"/>
      <c r="AH1592" s="261"/>
      <c r="AJ1592" s="263"/>
      <c r="AK1592" s="259"/>
      <c r="AL1592" s="261"/>
      <c r="AM1592" s="261"/>
      <c r="AN1592" s="263"/>
      <c r="AO1592" s="263"/>
      <c r="AQ1592" s="263"/>
      <c r="AR1592" s="263"/>
    </row>
    <row r="1593" spans="12:44" x14ac:dyDescent="0.3">
      <c r="X1593" s="261"/>
      <c r="AL1593" s="261"/>
      <c r="AQ1593" s="263"/>
      <c r="AR1593" s="263"/>
    </row>
    <row r="1594" spans="12:44" x14ac:dyDescent="0.3">
      <c r="X1594" s="261"/>
      <c r="AL1594" s="261"/>
      <c r="AQ1594" s="263"/>
      <c r="AR1594" s="263"/>
    </row>
    <row r="1595" spans="12:44" x14ac:dyDescent="0.3">
      <c r="X1595" s="261"/>
      <c r="AL1595" s="261"/>
      <c r="AQ1595" s="263"/>
      <c r="AR1595" s="263"/>
    </row>
    <row r="1596" spans="12:44" x14ac:dyDescent="0.3">
      <c r="X1596" s="261"/>
      <c r="AL1596" s="261"/>
      <c r="AQ1596" s="263"/>
      <c r="AR1596" s="263"/>
    </row>
    <row r="1597" spans="12:44" x14ac:dyDescent="0.3">
      <c r="X1597" s="261"/>
      <c r="AL1597" s="261"/>
      <c r="AQ1597" s="263"/>
      <c r="AR1597" s="263"/>
    </row>
    <row r="1598" spans="12:44" x14ac:dyDescent="0.3">
      <c r="L1598" s="261"/>
      <c r="M1598" s="261"/>
      <c r="N1598" s="263"/>
      <c r="O1598" s="261"/>
      <c r="P1598" s="263"/>
      <c r="Q1598" s="261"/>
      <c r="R1598" s="261"/>
      <c r="S1598" s="263"/>
      <c r="T1598" s="263"/>
      <c r="U1598" s="264"/>
      <c r="X1598" s="261"/>
      <c r="Y1598" s="261"/>
      <c r="Z1598" s="261"/>
      <c r="AA1598" s="261"/>
      <c r="AB1598" s="261"/>
      <c r="AC1598" s="261"/>
      <c r="AD1598" s="261"/>
      <c r="AE1598" s="261"/>
      <c r="AF1598" s="261"/>
      <c r="AG1598" s="265"/>
      <c r="AH1598" s="265"/>
      <c r="AI1598" s="265"/>
      <c r="AJ1598" s="265"/>
      <c r="AK1598" s="260"/>
      <c r="AL1598" s="263"/>
      <c r="AM1598" s="261"/>
      <c r="AN1598" s="261"/>
      <c r="AO1598" s="261"/>
    </row>
    <row r="1599" spans="12:44" x14ac:dyDescent="0.3">
      <c r="X1599" s="261"/>
      <c r="Y1599" s="261"/>
      <c r="Z1599" s="261"/>
      <c r="AA1599" s="261"/>
      <c r="AB1599" s="261"/>
      <c r="AC1599" s="261"/>
      <c r="AD1599" s="261"/>
      <c r="AE1599" s="261"/>
      <c r="AF1599" s="261"/>
      <c r="AG1599" s="261"/>
      <c r="AH1599" s="261"/>
      <c r="AI1599" s="261"/>
      <c r="AJ1599" s="261"/>
      <c r="AK1599" s="259"/>
      <c r="AL1599" s="261"/>
      <c r="AM1599" s="261"/>
      <c r="AN1599" s="263"/>
      <c r="AO1599" s="263"/>
      <c r="AQ1599" s="263"/>
      <c r="AR1599" s="263"/>
    </row>
    <row r="1600" spans="12:44" x14ac:dyDescent="0.3">
      <c r="X1600" s="261"/>
      <c r="AL1600" s="261"/>
      <c r="AM1600" s="261"/>
      <c r="AN1600" s="263"/>
      <c r="AO1600" s="263"/>
      <c r="AQ1600" s="263"/>
      <c r="AR1600" s="263"/>
    </row>
    <row r="1601" spans="14:44" x14ac:dyDescent="0.3">
      <c r="X1601" s="261"/>
      <c r="AJ1601" s="263"/>
      <c r="AL1601" s="261"/>
      <c r="AQ1601" s="263"/>
      <c r="AR1601" s="263"/>
    </row>
    <row r="1602" spans="14:44" x14ac:dyDescent="0.3">
      <c r="X1602" s="261"/>
      <c r="AJ1602" s="263"/>
      <c r="AL1602" s="261"/>
      <c r="AM1602" s="261"/>
      <c r="AQ1602" s="263"/>
      <c r="AR1602" s="263"/>
    </row>
    <row r="1603" spans="14:44" x14ac:dyDescent="0.3">
      <c r="X1603" s="261"/>
      <c r="AJ1603" s="263"/>
      <c r="AL1603" s="261"/>
      <c r="AQ1603" s="263"/>
      <c r="AR1603" s="263"/>
    </row>
    <row r="1604" spans="14:44" x14ac:dyDescent="0.3">
      <c r="X1604" s="261"/>
      <c r="AL1604" s="261"/>
      <c r="AQ1604" s="263"/>
      <c r="AR1604" s="263"/>
    </row>
    <row r="1605" spans="14:44" x14ac:dyDescent="0.3">
      <c r="X1605" s="261"/>
      <c r="AJ1605" s="263"/>
      <c r="AL1605" s="261"/>
      <c r="AQ1605" s="263"/>
      <c r="AR1605" s="263"/>
    </row>
    <row r="1606" spans="14:44" x14ac:dyDescent="0.3">
      <c r="X1606" s="261"/>
      <c r="AJ1606" s="263"/>
      <c r="AL1606" s="261"/>
      <c r="AQ1606" s="263"/>
      <c r="AR1606" s="263"/>
    </row>
    <row r="1607" spans="14:44" x14ac:dyDescent="0.3">
      <c r="X1607" s="261"/>
      <c r="AJ1607" s="263"/>
      <c r="AL1607" s="261"/>
      <c r="AQ1607" s="263"/>
      <c r="AR1607" s="263"/>
    </row>
    <row r="1608" spans="14:44" x14ac:dyDescent="0.3">
      <c r="X1608" s="261"/>
      <c r="AJ1608" s="263"/>
      <c r="AL1608" s="261"/>
      <c r="AQ1608" s="263"/>
      <c r="AR1608" s="263"/>
    </row>
    <row r="1609" spans="14:44" x14ac:dyDescent="0.3">
      <c r="X1609" s="261"/>
      <c r="AL1609" s="261"/>
      <c r="AQ1609" s="263"/>
      <c r="AR1609" s="263"/>
    </row>
    <row r="1610" spans="14:44" x14ac:dyDescent="0.3">
      <c r="X1610" s="261"/>
      <c r="AJ1610" s="263"/>
      <c r="AL1610" s="261"/>
      <c r="AQ1610" s="263"/>
      <c r="AR1610" s="263"/>
    </row>
    <row r="1611" spans="14:44" x14ac:dyDescent="0.3">
      <c r="X1611" s="261"/>
      <c r="AJ1611" s="263"/>
      <c r="AL1611" s="261"/>
      <c r="AQ1611" s="263"/>
      <c r="AR1611" s="263"/>
    </row>
    <row r="1612" spans="14:44" x14ac:dyDescent="0.3">
      <c r="N1612" s="267"/>
      <c r="X1612" s="261"/>
      <c r="AJ1612" s="263"/>
      <c r="AL1612" s="261"/>
      <c r="AQ1612" s="263"/>
      <c r="AR1612" s="263"/>
    </row>
    <row r="1613" spans="14:44" x14ac:dyDescent="0.3">
      <c r="X1613" s="261"/>
      <c r="Y1613" s="261"/>
      <c r="Z1613" s="261"/>
      <c r="AA1613" s="261"/>
      <c r="AB1613" s="261"/>
      <c r="AC1613" s="261"/>
      <c r="AD1613" s="261"/>
      <c r="AE1613" s="261"/>
      <c r="AF1613" s="261"/>
      <c r="AG1613" s="261"/>
      <c r="AH1613" s="261"/>
      <c r="AJ1613" s="263"/>
      <c r="AK1613" s="259"/>
      <c r="AL1613" s="261"/>
      <c r="AM1613" s="261"/>
      <c r="AN1613" s="263"/>
      <c r="AO1613" s="263"/>
      <c r="AQ1613" s="263"/>
      <c r="AR1613" s="263"/>
    </row>
    <row r="1614" spans="14:44" x14ac:dyDescent="0.3">
      <c r="X1614" s="261"/>
      <c r="AL1614" s="261"/>
      <c r="AQ1614" s="263"/>
      <c r="AR1614" s="263"/>
    </row>
    <row r="1615" spans="14:44" x14ac:dyDescent="0.3">
      <c r="X1615" s="261"/>
      <c r="AL1615" s="261"/>
      <c r="AQ1615" s="263"/>
      <c r="AR1615" s="263"/>
    </row>
    <row r="1616" spans="14:44" x14ac:dyDescent="0.3">
      <c r="X1616" s="261"/>
      <c r="AL1616" s="261"/>
      <c r="AQ1616" s="263"/>
      <c r="AR1616" s="263"/>
    </row>
    <row r="1617" spans="12:44" x14ac:dyDescent="0.3">
      <c r="X1617" s="261"/>
      <c r="AL1617" s="261"/>
      <c r="AQ1617" s="263"/>
      <c r="AR1617" s="263"/>
    </row>
    <row r="1618" spans="12:44" x14ac:dyDescent="0.3">
      <c r="X1618" s="261"/>
      <c r="AL1618" s="261"/>
      <c r="AQ1618" s="263"/>
      <c r="AR1618" s="263"/>
    </row>
    <row r="1619" spans="12:44" x14ac:dyDescent="0.3">
      <c r="L1619" s="261"/>
      <c r="M1619" s="261"/>
      <c r="N1619" s="263"/>
      <c r="O1619" s="261"/>
      <c r="P1619" s="263"/>
      <c r="Q1619" s="261"/>
      <c r="R1619" s="261"/>
      <c r="S1619" s="263"/>
      <c r="T1619" s="263"/>
      <c r="U1619" s="264"/>
      <c r="X1619" s="261"/>
      <c r="Y1619" s="261"/>
      <c r="Z1619" s="261"/>
      <c r="AA1619" s="261"/>
      <c r="AB1619" s="261"/>
      <c r="AC1619" s="261"/>
      <c r="AD1619" s="261"/>
      <c r="AE1619" s="261"/>
      <c r="AF1619" s="261"/>
      <c r="AG1619" s="265"/>
      <c r="AH1619" s="265"/>
      <c r="AI1619" s="265"/>
      <c r="AJ1619" s="265"/>
      <c r="AK1619" s="260"/>
      <c r="AL1619" s="263"/>
      <c r="AM1619" s="261"/>
      <c r="AN1619" s="261"/>
      <c r="AO1619" s="261"/>
    </row>
    <row r="1620" spans="12:44" x14ac:dyDescent="0.3">
      <c r="X1620" s="261"/>
      <c r="Y1620" s="261"/>
      <c r="Z1620" s="261"/>
      <c r="AA1620" s="261"/>
      <c r="AB1620" s="261"/>
      <c r="AC1620" s="261"/>
      <c r="AD1620" s="261"/>
      <c r="AE1620" s="261"/>
      <c r="AF1620" s="261"/>
      <c r="AG1620" s="261"/>
      <c r="AH1620" s="261"/>
      <c r="AI1620" s="261"/>
      <c r="AJ1620" s="261"/>
      <c r="AK1620" s="259"/>
      <c r="AL1620" s="261"/>
      <c r="AM1620" s="261"/>
      <c r="AN1620" s="263"/>
      <c r="AO1620" s="263"/>
      <c r="AQ1620" s="263"/>
      <c r="AR1620" s="263"/>
    </row>
    <row r="1621" spans="12:44" x14ac:dyDescent="0.3">
      <c r="X1621" s="261"/>
      <c r="AL1621" s="261"/>
      <c r="AM1621" s="261"/>
      <c r="AN1621" s="263"/>
      <c r="AO1621" s="263"/>
      <c r="AQ1621" s="263"/>
      <c r="AR1621" s="263"/>
    </row>
    <row r="1622" spans="12:44" x14ac:dyDescent="0.3">
      <c r="X1622" s="261"/>
      <c r="AJ1622" s="263"/>
      <c r="AL1622" s="261"/>
      <c r="AQ1622" s="263"/>
      <c r="AR1622" s="263"/>
    </row>
    <row r="1623" spans="12:44" x14ac:dyDescent="0.3">
      <c r="X1623" s="261"/>
      <c r="AJ1623" s="263"/>
      <c r="AL1623" s="261"/>
      <c r="AM1623" s="261"/>
      <c r="AQ1623" s="263"/>
      <c r="AR1623" s="263"/>
    </row>
    <row r="1624" spans="12:44" x14ac:dyDescent="0.3">
      <c r="X1624" s="261"/>
      <c r="AJ1624" s="263"/>
      <c r="AL1624" s="261"/>
      <c r="AQ1624" s="263"/>
      <c r="AR1624" s="263"/>
    </row>
    <row r="1625" spans="12:44" x14ac:dyDescent="0.3">
      <c r="X1625" s="261"/>
      <c r="AL1625" s="261"/>
      <c r="AQ1625" s="263"/>
      <c r="AR1625" s="263"/>
    </row>
    <row r="1626" spans="12:44" x14ac:dyDescent="0.3">
      <c r="X1626" s="261"/>
      <c r="AJ1626" s="263"/>
      <c r="AL1626" s="261"/>
      <c r="AQ1626" s="263"/>
      <c r="AR1626" s="263"/>
    </row>
    <row r="1627" spans="12:44" x14ac:dyDescent="0.3">
      <c r="X1627" s="261"/>
      <c r="AJ1627" s="263"/>
      <c r="AL1627" s="261"/>
      <c r="AQ1627" s="263"/>
      <c r="AR1627" s="263"/>
    </row>
    <row r="1628" spans="12:44" x14ac:dyDescent="0.3">
      <c r="X1628" s="261"/>
      <c r="AJ1628" s="263"/>
      <c r="AL1628" s="261"/>
      <c r="AQ1628" s="263"/>
      <c r="AR1628" s="263"/>
    </row>
    <row r="1629" spans="12:44" x14ac:dyDescent="0.3">
      <c r="X1629" s="261"/>
      <c r="AJ1629" s="263"/>
      <c r="AL1629" s="261"/>
      <c r="AQ1629" s="263"/>
      <c r="AR1629" s="263"/>
    </row>
    <row r="1630" spans="12:44" x14ac:dyDescent="0.3">
      <c r="X1630" s="261"/>
      <c r="AL1630" s="261"/>
      <c r="AQ1630" s="263"/>
      <c r="AR1630" s="263"/>
    </row>
    <row r="1631" spans="12:44" x14ac:dyDescent="0.3">
      <c r="X1631" s="261"/>
      <c r="AJ1631" s="263"/>
      <c r="AL1631" s="261"/>
      <c r="AQ1631" s="263"/>
      <c r="AR1631" s="263"/>
    </row>
    <row r="1632" spans="12:44" x14ac:dyDescent="0.3">
      <c r="X1632" s="261"/>
      <c r="AJ1632" s="263"/>
      <c r="AL1632" s="261"/>
      <c r="AQ1632" s="263"/>
      <c r="AR1632" s="263"/>
    </row>
    <row r="1633" spans="12:44" x14ac:dyDescent="0.3">
      <c r="N1633" s="267"/>
      <c r="X1633" s="261"/>
      <c r="AJ1633" s="263"/>
      <c r="AL1633" s="261"/>
      <c r="AQ1633" s="263"/>
      <c r="AR1633" s="263"/>
    </row>
    <row r="1634" spans="12:44" x14ac:dyDescent="0.3">
      <c r="X1634" s="261"/>
      <c r="Y1634" s="261"/>
      <c r="Z1634" s="261"/>
      <c r="AA1634" s="261"/>
      <c r="AB1634" s="261"/>
      <c r="AC1634" s="261"/>
      <c r="AD1634" s="261"/>
      <c r="AE1634" s="261"/>
      <c r="AF1634" s="261"/>
      <c r="AG1634" s="261"/>
      <c r="AH1634" s="261"/>
      <c r="AJ1634" s="263"/>
      <c r="AK1634" s="259"/>
      <c r="AL1634" s="261"/>
      <c r="AM1634" s="261"/>
      <c r="AN1634" s="263"/>
      <c r="AO1634" s="263"/>
      <c r="AQ1634" s="263"/>
      <c r="AR1634" s="263"/>
    </row>
    <row r="1635" spans="12:44" x14ac:dyDescent="0.3">
      <c r="X1635" s="261"/>
      <c r="AL1635" s="261"/>
      <c r="AQ1635" s="263"/>
      <c r="AR1635" s="263"/>
    </row>
    <row r="1636" spans="12:44" x14ac:dyDescent="0.3">
      <c r="X1636" s="261"/>
      <c r="AL1636" s="261"/>
      <c r="AQ1636" s="263"/>
      <c r="AR1636" s="263"/>
    </row>
    <row r="1637" spans="12:44" x14ac:dyDescent="0.3">
      <c r="X1637" s="261"/>
      <c r="AL1637" s="261"/>
      <c r="AQ1637" s="263"/>
      <c r="AR1637" s="263"/>
    </row>
    <row r="1638" spans="12:44" x14ac:dyDescent="0.3">
      <c r="X1638" s="261"/>
      <c r="AL1638" s="261"/>
      <c r="AQ1638" s="263"/>
      <c r="AR1638" s="263"/>
    </row>
    <row r="1639" spans="12:44" x14ac:dyDescent="0.3">
      <c r="X1639" s="261"/>
      <c r="AL1639" s="261"/>
      <c r="AQ1639" s="263"/>
      <c r="AR1639" s="263"/>
    </row>
    <row r="1640" spans="12:44" x14ac:dyDescent="0.3">
      <c r="L1640" s="261"/>
      <c r="M1640" s="261"/>
      <c r="N1640" s="263"/>
      <c r="O1640" s="261"/>
      <c r="P1640" s="263"/>
      <c r="Q1640" s="261"/>
      <c r="R1640" s="261"/>
      <c r="S1640" s="263"/>
      <c r="T1640" s="263"/>
      <c r="U1640" s="264"/>
      <c r="X1640" s="261"/>
      <c r="Y1640" s="261"/>
      <c r="Z1640" s="261"/>
      <c r="AA1640" s="261"/>
      <c r="AB1640" s="261"/>
      <c r="AC1640" s="261"/>
      <c r="AD1640" s="261"/>
      <c r="AE1640" s="261"/>
      <c r="AF1640" s="261"/>
      <c r="AG1640" s="265"/>
      <c r="AH1640" s="265"/>
      <c r="AI1640" s="265"/>
      <c r="AJ1640" s="265"/>
      <c r="AK1640" s="260"/>
      <c r="AL1640" s="263"/>
      <c r="AM1640" s="261"/>
      <c r="AN1640" s="261"/>
      <c r="AO1640" s="261"/>
    </row>
    <row r="1641" spans="12:44" x14ac:dyDescent="0.3">
      <c r="X1641" s="261"/>
      <c r="Y1641" s="261"/>
      <c r="Z1641" s="261"/>
      <c r="AA1641" s="261"/>
      <c r="AB1641" s="261"/>
      <c r="AC1641" s="261"/>
      <c r="AD1641" s="261"/>
      <c r="AE1641" s="261"/>
      <c r="AF1641" s="261"/>
      <c r="AG1641" s="261"/>
      <c r="AH1641" s="261"/>
      <c r="AI1641" s="261"/>
      <c r="AJ1641" s="261"/>
      <c r="AK1641" s="259"/>
      <c r="AL1641" s="261"/>
      <c r="AM1641" s="261"/>
      <c r="AN1641" s="263"/>
      <c r="AO1641" s="263"/>
      <c r="AQ1641" s="263"/>
      <c r="AR1641" s="263"/>
    </row>
    <row r="1642" spans="12:44" x14ac:dyDescent="0.3">
      <c r="X1642" s="261"/>
      <c r="AL1642" s="261"/>
      <c r="AM1642" s="261"/>
      <c r="AN1642" s="263"/>
      <c r="AO1642" s="263"/>
      <c r="AQ1642" s="263"/>
      <c r="AR1642" s="263"/>
    </row>
    <row r="1643" spans="12:44" x14ac:dyDescent="0.3">
      <c r="X1643" s="261"/>
      <c r="AJ1643" s="263"/>
      <c r="AL1643" s="261"/>
      <c r="AQ1643" s="263"/>
      <c r="AR1643" s="263"/>
    </row>
    <row r="1644" spans="12:44" x14ac:dyDescent="0.3">
      <c r="X1644" s="261"/>
      <c r="AJ1644" s="263"/>
      <c r="AL1644" s="261"/>
      <c r="AM1644" s="261"/>
      <c r="AQ1644" s="263"/>
      <c r="AR1644" s="263"/>
    </row>
    <row r="1645" spans="12:44" x14ac:dyDescent="0.3">
      <c r="X1645" s="261"/>
      <c r="AJ1645" s="263"/>
      <c r="AL1645" s="261"/>
      <c r="AQ1645" s="263"/>
      <c r="AR1645" s="263"/>
    </row>
    <row r="1646" spans="12:44" x14ac:dyDescent="0.3">
      <c r="X1646" s="261"/>
      <c r="AL1646" s="261"/>
      <c r="AQ1646" s="263"/>
      <c r="AR1646" s="263"/>
    </row>
    <row r="1647" spans="12:44" x14ac:dyDescent="0.3">
      <c r="X1647" s="261"/>
      <c r="AJ1647" s="263"/>
      <c r="AL1647" s="261"/>
      <c r="AQ1647" s="263"/>
      <c r="AR1647" s="263"/>
    </row>
    <row r="1648" spans="12:44" x14ac:dyDescent="0.3">
      <c r="X1648" s="261"/>
      <c r="AJ1648" s="263"/>
      <c r="AL1648" s="261"/>
      <c r="AQ1648" s="263"/>
      <c r="AR1648" s="263"/>
    </row>
    <row r="1649" spans="14:44" x14ac:dyDescent="0.3">
      <c r="X1649" s="261"/>
      <c r="AJ1649" s="263"/>
      <c r="AL1649" s="261"/>
      <c r="AQ1649" s="263"/>
      <c r="AR1649" s="263"/>
    </row>
    <row r="1650" spans="14:44" x14ac:dyDescent="0.3">
      <c r="X1650" s="261"/>
      <c r="AJ1650" s="263"/>
      <c r="AL1650" s="261"/>
      <c r="AQ1650" s="263"/>
      <c r="AR1650" s="263"/>
    </row>
    <row r="1651" spans="14:44" x14ac:dyDescent="0.3">
      <c r="X1651" s="261"/>
      <c r="AL1651" s="261"/>
      <c r="AQ1651" s="263"/>
      <c r="AR1651" s="263"/>
    </row>
    <row r="1652" spans="14:44" x14ac:dyDescent="0.3">
      <c r="X1652" s="261"/>
      <c r="AJ1652" s="263"/>
      <c r="AL1652" s="261"/>
      <c r="AQ1652" s="263"/>
      <c r="AR1652" s="263"/>
    </row>
    <row r="1653" spans="14:44" x14ac:dyDescent="0.3">
      <c r="X1653" s="261"/>
      <c r="AJ1653" s="263"/>
      <c r="AL1653" s="261"/>
      <c r="AQ1653" s="263"/>
      <c r="AR1653" s="263"/>
    </row>
    <row r="1654" spans="14:44" x14ac:dyDescent="0.3">
      <c r="N1654" s="267"/>
      <c r="X1654" s="261"/>
      <c r="AJ1654" s="263"/>
      <c r="AL1654" s="261"/>
      <c r="AQ1654" s="263"/>
      <c r="AR1654" s="263"/>
    </row>
    <row r="1655" spans="14:44" x14ac:dyDescent="0.3">
      <c r="X1655" s="261"/>
      <c r="Y1655" s="261"/>
      <c r="Z1655" s="261"/>
      <c r="AA1655" s="261"/>
      <c r="AB1655" s="261"/>
      <c r="AC1655" s="261"/>
      <c r="AD1655" s="261"/>
      <c r="AE1655" s="261"/>
      <c r="AF1655" s="261"/>
      <c r="AG1655" s="261"/>
      <c r="AH1655" s="261"/>
      <c r="AJ1655" s="263"/>
      <c r="AK1655" s="259"/>
      <c r="AL1655" s="261"/>
      <c r="AM1655" s="261"/>
      <c r="AN1655" s="263"/>
      <c r="AO1655" s="263"/>
      <c r="AQ1655" s="263"/>
      <c r="AR1655" s="263"/>
    </row>
    <row r="1656" spans="14:44" x14ac:dyDescent="0.3">
      <c r="X1656" s="261"/>
      <c r="AL1656" s="261"/>
      <c r="AQ1656" s="263"/>
      <c r="AR1656" s="263"/>
    </row>
    <row r="1657" spans="14:44" x14ac:dyDescent="0.3">
      <c r="X1657" s="261"/>
      <c r="AL1657" s="261"/>
      <c r="AQ1657" s="263"/>
      <c r="AR1657" s="263"/>
    </row>
    <row r="1658" spans="14:44" x14ac:dyDescent="0.3">
      <c r="X1658" s="261"/>
      <c r="AL1658" s="261"/>
      <c r="AQ1658" s="263"/>
      <c r="AR1658" s="263"/>
    </row>
    <row r="1659" spans="14:44" x14ac:dyDescent="0.3">
      <c r="X1659" s="261"/>
      <c r="AL1659" s="261"/>
      <c r="AQ1659" s="263"/>
      <c r="AR1659" s="263"/>
    </row>
    <row r="1660" spans="14:44" x14ac:dyDescent="0.3">
      <c r="X1660" s="261"/>
      <c r="AL1660" s="261"/>
      <c r="AQ1660" s="263"/>
      <c r="AR1660" s="26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94"/>
  <sheetViews>
    <sheetView zoomScale="70" zoomScaleNormal="70" workbookViewId="0">
      <selection activeCell="L7" sqref="L7"/>
    </sheetView>
  </sheetViews>
  <sheetFormatPr defaultRowHeight="14.4" x14ac:dyDescent="0.3"/>
  <cols>
    <col min="1" max="1" width="20.44140625" customWidth="1"/>
    <col min="2" max="2" width="18" customWidth="1"/>
    <col min="3" max="3" width="10.44140625" customWidth="1"/>
    <col min="19" max="19" width="8.88671875" style="194"/>
  </cols>
  <sheetData>
    <row r="1" spans="1:20" ht="101.4" thickBot="1" x14ac:dyDescent="0.35">
      <c r="A1" s="241" t="s">
        <v>414</v>
      </c>
      <c r="B1" s="242" t="s">
        <v>415</v>
      </c>
      <c r="C1" s="242" t="s">
        <v>237</v>
      </c>
      <c r="D1" s="242" t="s">
        <v>238</v>
      </c>
      <c r="E1" s="242" t="s">
        <v>239</v>
      </c>
      <c r="F1" s="242" t="s">
        <v>240</v>
      </c>
      <c r="G1" s="242" t="s">
        <v>241</v>
      </c>
      <c r="H1" s="242" t="s">
        <v>242</v>
      </c>
      <c r="I1" s="242" t="s">
        <v>255</v>
      </c>
      <c r="J1" s="242" t="s">
        <v>256</v>
      </c>
      <c r="K1" s="242" t="s">
        <v>257</v>
      </c>
      <c r="L1" s="243" t="s">
        <v>244</v>
      </c>
      <c r="M1" s="244" t="s">
        <v>416</v>
      </c>
      <c r="N1" s="244" t="s">
        <v>417</v>
      </c>
      <c r="O1" s="245" t="s">
        <v>245</v>
      </c>
      <c r="P1" s="245" t="s">
        <v>246</v>
      </c>
      <c r="Q1" s="245" t="s">
        <v>247</v>
      </c>
      <c r="R1" s="246" t="s">
        <v>248</v>
      </c>
      <c r="S1" s="195"/>
    </row>
    <row r="2" spans="1:20" ht="28.8" x14ac:dyDescent="0.3">
      <c r="A2" s="211" t="s">
        <v>413</v>
      </c>
      <c r="B2" s="212" t="s">
        <v>261</v>
      </c>
      <c r="C2" s="213">
        <v>9</v>
      </c>
      <c r="D2" s="214">
        <v>-1.0266666666666664</v>
      </c>
      <c r="E2" s="214">
        <v>9.3808315196468567E-2</v>
      </c>
      <c r="F2" s="214">
        <v>2.382222222222222</v>
      </c>
      <c r="G2" s="214">
        <v>0.10400617265632504</v>
      </c>
      <c r="H2" s="214">
        <v>33.377777777777773</v>
      </c>
      <c r="I2" s="215">
        <v>0.66733333333333333</v>
      </c>
      <c r="J2" s="215">
        <v>8.6152319888800639E-3</v>
      </c>
      <c r="K2" s="215">
        <v>2.8717439962933546E-3</v>
      </c>
      <c r="L2" s="216">
        <v>2.2157792436879618</v>
      </c>
      <c r="M2" s="216">
        <v>-1.7557871318090292</v>
      </c>
      <c r="N2" s="216">
        <v>1.7900280968710263</v>
      </c>
      <c r="O2" s="215">
        <v>-0.15318556881675249</v>
      </c>
      <c r="P2" s="215">
        <v>-1.7729175694726109</v>
      </c>
      <c r="Q2" s="215">
        <v>-2.8327265775270689</v>
      </c>
      <c r="R2" s="217">
        <v>-0.86060575954848073</v>
      </c>
      <c r="S2" s="203"/>
    </row>
    <row r="3" spans="1:20" ht="28.8" x14ac:dyDescent="0.3">
      <c r="A3" s="218" t="s">
        <v>413</v>
      </c>
      <c r="B3" s="219" t="s">
        <v>262</v>
      </c>
      <c r="C3" s="220">
        <v>13</v>
      </c>
      <c r="D3" s="221">
        <v>-1.6246153846153844</v>
      </c>
      <c r="E3" s="221">
        <v>8.6701555714494588E-2</v>
      </c>
      <c r="F3" s="221">
        <v>2.5969230769230771</v>
      </c>
      <c r="G3" s="221">
        <v>8.8611912325133629E-2</v>
      </c>
      <c r="H3" s="221">
        <v>33.597692307692306</v>
      </c>
      <c r="I3" s="222">
        <v>0.67430769230769227</v>
      </c>
      <c r="J3" s="222">
        <v>2.1221848739101976E-2</v>
      </c>
      <c r="K3" s="222">
        <v>5.885881829920999E-3</v>
      </c>
      <c r="L3" s="223">
        <v>0.36757467571476354</v>
      </c>
      <c r="M3" s="223">
        <v>-3.303457707738005</v>
      </c>
      <c r="N3" s="223">
        <v>3.4276552071241895</v>
      </c>
      <c r="O3" s="222">
        <v>-0.3492785739942974</v>
      </c>
      <c r="P3" s="222">
        <v>-1.9582803225893031</v>
      </c>
      <c r="Q3" s="222">
        <v>-3.0050035292691746</v>
      </c>
      <c r="R3" s="224">
        <v>-1.1064629828576806</v>
      </c>
      <c r="S3" s="203"/>
    </row>
    <row r="4" spans="1:20" x14ac:dyDescent="0.3">
      <c r="A4" s="225" t="s">
        <v>412</v>
      </c>
      <c r="B4" s="226" t="s">
        <v>263</v>
      </c>
      <c r="C4" s="227">
        <v>11</v>
      </c>
      <c r="D4" s="228">
        <v>3.7481818181818185</v>
      </c>
      <c r="E4" s="228">
        <v>6.8466074122773557E-2</v>
      </c>
      <c r="F4" s="228">
        <v>2.1281818181818184</v>
      </c>
      <c r="G4" s="228">
        <v>9.8148142372842029E-2</v>
      </c>
      <c r="H4" s="228">
        <v>33.116363636363637</v>
      </c>
      <c r="I4" s="229">
        <v>0.66036363636363649</v>
      </c>
      <c r="J4" s="229">
        <v>1.9914694105667655E-2</v>
      </c>
      <c r="K4" s="229">
        <v>6.0045061966547183E-3</v>
      </c>
      <c r="L4" s="230">
        <v>4.1006894721049321</v>
      </c>
      <c r="M4" s="230">
        <v>-3.5847253387836986</v>
      </c>
      <c r="N4" s="230">
        <v>3.7293873799905555</v>
      </c>
      <c r="O4" s="229">
        <v>6.9838624135059035E-2</v>
      </c>
      <c r="P4" s="229">
        <v>-1.5623808931500207</v>
      </c>
      <c r="Q4" s="229">
        <v>-2.6374232396933621</v>
      </c>
      <c r="R4" s="231">
        <v>-0.58322043637905407</v>
      </c>
      <c r="S4" s="203"/>
    </row>
    <row r="5" spans="1:20" ht="28.8" x14ac:dyDescent="0.3">
      <c r="A5" s="218" t="s">
        <v>418</v>
      </c>
      <c r="B5" s="219" t="s">
        <v>261</v>
      </c>
      <c r="C5" s="220">
        <v>14</v>
      </c>
      <c r="D5" s="221">
        <v>-27.193571428571428</v>
      </c>
      <c r="E5" s="221">
        <v>3.9929785312496142E-2</v>
      </c>
      <c r="F5" s="221">
        <v>1.7807142857142857</v>
      </c>
      <c r="G5" s="221">
        <v>6.9329882828843933E-2</v>
      </c>
      <c r="H5" s="221">
        <v>32.753571428571426</v>
      </c>
      <c r="I5" s="222">
        <v>0.65600000000000003</v>
      </c>
      <c r="J5" s="222">
        <v>2.4304614494253696E-2</v>
      </c>
      <c r="K5" s="222">
        <v>6.4956814539369528E-3</v>
      </c>
      <c r="L5" s="223">
        <v>5.300698064280482</v>
      </c>
      <c r="M5" s="223">
        <v>-3.8047829835142579</v>
      </c>
      <c r="N5" s="223">
        <v>3.9674222269983375</v>
      </c>
      <c r="O5" s="222">
        <v>1.987432270118461E-2</v>
      </c>
      <c r="P5" s="222">
        <v>-1.6199373483979116</v>
      </c>
      <c r="Q5" s="222">
        <v>-2.7044161187282043</v>
      </c>
      <c r="R5" s="224">
        <v>-0.60065099505556974</v>
      </c>
      <c r="S5" s="203"/>
      <c r="T5" s="194"/>
    </row>
    <row r="6" spans="1:20" s="189" customFormat="1" ht="28.8" x14ac:dyDescent="0.3">
      <c r="A6" s="218" t="s">
        <v>418</v>
      </c>
      <c r="B6" s="219" t="s">
        <v>410</v>
      </c>
      <c r="C6" s="220">
        <v>8</v>
      </c>
      <c r="D6" s="221">
        <v>-27.150000000000002</v>
      </c>
      <c r="E6" s="221">
        <v>1.2247448713916354E-2</v>
      </c>
      <c r="F6" s="221">
        <v>1.9137500000000001</v>
      </c>
      <c r="G6" s="221">
        <v>9.0820908936213529E-2</v>
      </c>
      <c r="H6" s="221">
        <v>32.892500000000005</v>
      </c>
      <c r="I6" s="222">
        <v>0.67037499999999994</v>
      </c>
      <c r="J6" s="222">
        <v>1.1146047505730436E-2</v>
      </c>
      <c r="K6" s="222">
        <v>3.9407228873646971E-3</v>
      </c>
      <c r="L6" s="223">
        <v>1.4051432722940262</v>
      </c>
      <c r="M6" s="223">
        <v>-2.4395716410421073</v>
      </c>
      <c r="N6" s="223">
        <v>2.5063843037282254</v>
      </c>
      <c r="O6" s="222">
        <v>-0.81151001538785295</v>
      </c>
      <c r="P6" s="222">
        <v>-2.425367108806995</v>
      </c>
      <c r="Q6" s="222">
        <v>-3.478531432819068</v>
      </c>
      <c r="R6" s="224">
        <v>-1.5411546160100107</v>
      </c>
      <c r="S6" s="203"/>
      <c r="T6" s="196"/>
    </row>
    <row r="7" spans="1:20" s="189" customFormat="1" ht="28.8" x14ac:dyDescent="0.3">
      <c r="A7" s="232" t="s">
        <v>251</v>
      </c>
      <c r="B7" s="219" t="s">
        <v>410</v>
      </c>
      <c r="C7" s="220">
        <v>11</v>
      </c>
      <c r="D7" s="221">
        <v>-27.147272727272732</v>
      </c>
      <c r="E7" s="221">
        <v>1.6006197146962945E-2</v>
      </c>
      <c r="F7" s="221">
        <v>1.8618181818181818</v>
      </c>
      <c r="G7" s="221">
        <v>3.9038019188334293E-2</v>
      </c>
      <c r="H7" s="221">
        <v>32.840909090909093</v>
      </c>
      <c r="I7" s="222">
        <v>0.6621818181818182</v>
      </c>
      <c r="J7" s="222">
        <v>1.5683333260144677E-2</v>
      </c>
      <c r="K7" s="222">
        <v>4.7287028987273829E-3</v>
      </c>
      <c r="L7" s="223">
        <v>3.6052446704447902</v>
      </c>
      <c r="M7" s="223">
        <v>-2.8196837056796085</v>
      </c>
      <c r="N7" s="223">
        <v>2.9085865235567212</v>
      </c>
      <c r="O7" s="222">
        <v>-0.32717127682997216</v>
      </c>
      <c r="P7" s="222">
        <v>-1.9554224295753784</v>
      </c>
      <c r="Q7" s="222">
        <v>-3.0259315816347225</v>
      </c>
      <c r="R7" s="224">
        <v>-0.99451476869300048</v>
      </c>
      <c r="S7" s="203"/>
      <c r="T7" s="196"/>
    </row>
    <row r="8" spans="1:20" ht="28.8" x14ac:dyDescent="0.3">
      <c r="A8" s="233" t="s">
        <v>411</v>
      </c>
      <c r="B8" s="226" t="s">
        <v>265</v>
      </c>
      <c r="C8" s="227">
        <v>16</v>
      </c>
      <c r="D8" s="228">
        <v>-18.02375</v>
      </c>
      <c r="E8" s="228">
        <v>2.4206145913796166E-2</v>
      </c>
      <c r="F8" s="228">
        <v>2.1381250000000001</v>
      </c>
      <c r="G8" s="228">
        <v>9.9260940832736483E-2</v>
      </c>
      <c r="H8" s="228">
        <v>33.124375000000001</v>
      </c>
      <c r="I8" s="229">
        <v>0.65693750000000006</v>
      </c>
      <c r="J8" s="229">
        <v>1.3817872258419539E-2</v>
      </c>
      <c r="K8" s="229">
        <v>3.4544680646048848E-3</v>
      </c>
      <c r="L8" s="230">
        <v>5.0415696481322243</v>
      </c>
      <c r="M8" s="230">
        <v>-2.0103237559685567</v>
      </c>
      <c r="N8" s="230">
        <v>2.0548721407420771</v>
      </c>
      <c r="O8" s="229">
        <v>0.27883876546502506</v>
      </c>
      <c r="P8" s="229">
        <v>-1.3588483563162299</v>
      </c>
      <c r="Q8" s="229">
        <v>-2.4404553700983342</v>
      </c>
      <c r="R8" s="231">
        <v>-0.35247211825575281</v>
      </c>
      <c r="S8" s="203"/>
    </row>
    <row r="9" spans="1:20" s="194" customFormat="1" ht="29.4" thickBot="1" x14ac:dyDescent="0.35">
      <c r="A9" s="234" t="s">
        <v>409</v>
      </c>
      <c r="B9" s="235" t="s">
        <v>266</v>
      </c>
      <c r="C9" s="236">
        <v>15</v>
      </c>
      <c r="D9" s="237">
        <v>-21.925333333333334</v>
      </c>
      <c r="E9" s="237">
        <v>4.3338461235053617E-2</v>
      </c>
      <c r="F9" s="237">
        <v>-0.82400000000000007</v>
      </c>
      <c r="G9" s="237">
        <v>2.799999999999998E-2</v>
      </c>
      <c r="H9" s="237">
        <v>30.069999999999997</v>
      </c>
      <c r="I9" s="238">
        <v>0.66839999999999999</v>
      </c>
      <c r="J9" s="238">
        <v>1.8643318731742294E-2</v>
      </c>
      <c r="K9" s="238">
        <v>4.8136841977383122E-3</v>
      </c>
      <c r="L9" s="239">
        <v>1.9306845336336096</v>
      </c>
      <c r="M9" s="239">
        <v>-2.7144497368178122</v>
      </c>
      <c r="N9" s="239">
        <v>2.7972597829128176</v>
      </c>
      <c r="O9" s="238">
        <v>-3.3958725423786973</v>
      </c>
      <c r="P9" s="238">
        <v>-5.0092755591626883</v>
      </c>
      <c r="Q9" s="238">
        <v>-6.064316793275907</v>
      </c>
      <c r="R9" s="240">
        <v>-4.1060225657016298</v>
      </c>
      <c r="S9" s="203"/>
    </row>
    <row r="10" spans="1:20" s="194" customFormat="1" x14ac:dyDescent="0.3">
      <c r="A10" s="190"/>
      <c r="B10" s="190"/>
      <c r="C10" s="191"/>
      <c r="D10" s="192"/>
      <c r="E10" s="192"/>
      <c r="F10" s="192"/>
      <c r="G10" s="192"/>
      <c r="H10" s="192"/>
      <c r="I10" s="192"/>
      <c r="J10" s="193"/>
      <c r="K10" s="193"/>
      <c r="L10" s="193"/>
      <c r="M10" s="198"/>
      <c r="N10" s="199"/>
      <c r="O10" s="199"/>
      <c r="P10" s="199"/>
      <c r="Q10" s="199"/>
      <c r="R10" s="199"/>
      <c r="S10" s="197"/>
    </row>
    <row r="11" spans="1:20" s="202" customFormat="1" x14ac:dyDescent="0.3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</row>
    <row r="12" spans="1:20" s="194" customFormat="1" x14ac:dyDescent="0.3"/>
    <row r="13" spans="1:20" s="194" customFormat="1" x14ac:dyDescent="0.3">
      <c r="A13" s="208"/>
      <c r="B13" s="208"/>
      <c r="C13" s="208"/>
      <c r="D13" s="209"/>
      <c r="E13" s="209"/>
      <c r="F13" s="209"/>
      <c r="G13" s="209"/>
      <c r="H13" s="209"/>
      <c r="I13" s="208"/>
      <c r="J13" s="208"/>
      <c r="K13" s="208"/>
      <c r="L13" s="210"/>
      <c r="M13" s="205"/>
      <c r="N13" s="205"/>
      <c r="O13" s="206"/>
      <c r="P13" s="206"/>
      <c r="Q13" s="206"/>
      <c r="R13" s="206"/>
    </row>
    <row r="14" spans="1:20" s="194" customFormat="1" x14ac:dyDescent="0.3">
      <c r="B14" s="208"/>
      <c r="D14" s="200"/>
      <c r="E14" s="200"/>
      <c r="F14" s="200"/>
      <c r="G14" s="200"/>
      <c r="H14" s="200"/>
      <c r="I14" s="201"/>
      <c r="J14" s="201"/>
      <c r="K14" s="201"/>
      <c r="L14" s="204"/>
      <c r="M14" s="204"/>
      <c r="N14" s="204"/>
      <c r="O14" s="201"/>
      <c r="P14" s="201"/>
      <c r="Q14" s="201"/>
      <c r="R14" s="201"/>
    </row>
    <row r="15" spans="1:20" s="194" customFormat="1" x14ac:dyDescent="0.3">
      <c r="B15" s="208"/>
      <c r="D15" s="200"/>
      <c r="E15" s="200"/>
      <c r="F15" s="200"/>
      <c r="G15" s="200"/>
      <c r="H15" s="200"/>
      <c r="I15" s="201"/>
      <c r="J15" s="201"/>
      <c r="K15" s="201"/>
      <c r="L15" s="204"/>
      <c r="M15" s="204"/>
      <c r="N15" s="204"/>
      <c r="O15" s="201"/>
      <c r="P15" s="201"/>
      <c r="Q15" s="201"/>
      <c r="R15" s="201"/>
    </row>
    <row r="16" spans="1:20" s="194" customFormat="1" x14ac:dyDescent="0.3">
      <c r="B16" s="208"/>
      <c r="D16" s="200"/>
      <c r="E16" s="200"/>
      <c r="F16" s="200"/>
      <c r="G16" s="200"/>
      <c r="H16" s="200"/>
      <c r="I16" s="201"/>
      <c r="J16" s="201"/>
      <c r="K16" s="201"/>
      <c r="L16" s="204"/>
      <c r="M16" s="204"/>
      <c r="N16" s="204"/>
      <c r="O16" s="201"/>
      <c r="P16" s="201"/>
      <c r="Q16" s="201"/>
      <c r="R16" s="201"/>
    </row>
    <row r="17" spans="2:18" s="194" customFormat="1" x14ac:dyDescent="0.3">
      <c r="B17" s="208"/>
      <c r="D17" s="200"/>
      <c r="E17" s="200"/>
      <c r="F17" s="200"/>
      <c r="G17" s="200"/>
      <c r="H17" s="200"/>
      <c r="I17" s="201"/>
      <c r="J17" s="201"/>
      <c r="K17" s="201"/>
      <c r="L17" s="204"/>
      <c r="M17" s="204"/>
      <c r="N17" s="204"/>
      <c r="O17" s="201"/>
      <c r="P17" s="201"/>
      <c r="Q17" s="201"/>
      <c r="R17" s="201"/>
    </row>
    <row r="18" spans="2:18" s="194" customFormat="1" x14ac:dyDescent="0.3">
      <c r="B18" s="208"/>
      <c r="D18" s="200"/>
      <c r="E18" s="200"/>
      <c r="F18" s="200"/>
      <c r="G18" s="200"/>
      <c r="H18" s="200"/>
      <c r="I18" s="201"/>
      <c r="J18" s="201"/>
      <c r="K18" s="201"/>
      <c r="L18" s="204"/>
      <c r="M18" s="204"/>
      <c r="N18" s="204"/>
      <c r="O18" s="201"/>
      <c r="P18" s="201"/>
      <c r="Q18" s="201"/>
      <c r="R18" s="201"/>
    </row>
    <row r="19" spans="2:18" s="194" customFormat="1" x14ac:dyDescent="0.3">
      <c r="B19" s="208"/>
      <c r="D19" s="200"/>
      <c r="E19" s="200"/>
      <c r="F19" s="200"/>
      <c r="G19" s="200"/>
      <c r="H19" s="200"/>
      <c r="I19" s="201"/>
      <c r="J19" s="201"/>
      <c r="K19" s="201"/>
      <c r="L19" s="204"/>
      <c r="M19" s="204"/>
      <c r="N19" s="204"/>
      <c r="O19" s="201"/>
      <c r="P19" s="201"/>
      <c r="Q19" s="201"/>
      <c r="R19" s="201"/>
    </row>
    <row r="20" spans="2:18" s="194" customFormat="1" x14ac:dyDescent="0.3">
      <c r="B20" s="208"/>
      <c r="D20" s="200"/>
      <c r="E20" s="200"/>
      <c r="F20" s="200"/>
      <c r="G20" s="200"/>
      <c r="H20" s="200"/>
      <c r="I20" s="201"/>
      <c r="J20" s="201"/>
      <c r="K20" s="201"/>
      <c r="L20" s="204"/>
      <c r="M20" s="204"/>
      <c r="N20" s="204"/>
      <c r="O20" s="201"/>
      <c r="P20" s="201"/>
      <c r="Q20" s="201"/>
      <c r="R20" s="201"/>
    </row>
    <row r="21" spans="2:18" s="194" customFormat="1" x14ac:dyDescent="0.3">
      <c r="B21" s="208"/>
      <c r="D21" s="200"/>
      <c r="E21" s="200"/>
      <c r="F21" s="200"/>
      <c r="G21" s="200"/>
      <c r="H21" s="200"/>
      <c r="I21" s="201"/>
      <c r="J21" s="201"/>
      <c r="K21" s="201"/>
      <c r="L21" s="204"/>
      <c r="M21" s="204"/>
      <c r="N21" s="204"/>
      <c r="O21" s="201"/>
      <c r="P21" s="201"/>
      <c r="Q21" s="201"/>
      <c r="R21" s="201"/>
    </row>
    <row r="22" spans="2:18" s="194" customFormat="1" x14ac:dyDescent="0.3">
      <c r="B22" s="208"/>
      <c r="D22" s="200"/>
      <c r="E22" s="200"/>
      <c r="F22" s="200"/>
      <c r="G22" s="200"/>
      <c r="H22" s="200"/>
      <c r="I22" s="201"/>
      <c r="J22" s="201"/>
      <c r="K22" s="201"/>
      <c r="L22" s="204"/>
      <c r="M22" s="207"/>
      <c r="N22" s="207"/>
      <c r="O22" s="201"/>
      <c r="P22" s="201"/>
      <c r="Q22" s="201"/>
      <c r="R22" s="201"/>
    </row>
    <row r="23" spans="2:18" s="194" customFormat="1" x14ac:dyDescent="0.3"/>
    <row r="24" spans="2:18" s="194" customFormat="1" x14ac:dyDescent="0.3"/>
    <row r="25" spans="2:18" s="194" customFormat="1" x14ac:dyDescent="0.3"/>
    <row r="26" spans="2:18" s="194" customFormat="1" x14ac:dyDescent="0.3"/>
    <row r="27" spans="2:18" s="194" customFormat="1" x14ac:dyDescent="0.3"/>
    <row r="28" spans="2:18" s="194" customFormat="1" x14ac:dyDescent="0.3"/>
    <row r="29" spans="2:18" s="194" customFormat="1" x14ac:dyDescent="0.3"/>
    <row r="30" spans="2:18" s="194" customFormat="1" x14ac:dyDescent="0.3"/>
    <row r="31" spans="2:18" s="194" customFormat="1" x14ac:dyDescent="0.3"/>
    <row r="32" spans="2:18" s="194" customFormat="1" x14ac:dyDescent="0.3"/>
    <row r="33" s="194" customFormat="1" x14ac:dyDescent="0.3"/>
    <row r="34" s="194" customFormat="1" x14ac:dyDescent="0.3"/>
    <row r="35" s="194" customFormat="1" x14ac:dyDescent="0.3"/>
    <row r="36" s="194" customFormat="1" x14ac:dyDescent="0.3"/>
    <row r="37" s="194" customFormat="1" x14ac:dyDescent="0.3"/>
    <row r="38" s="194" customFormat="1" x14ac:dyDescent="0.3"/>
    <row r="39" s="194" customFormat="1" x14ac:dyDescent="0.3"/>
    <row r="40" s="194" customFormat="1" x14ac:dyDescent="0.3"/>
    <row r="41" s="194" customFormat="1" x14ac:dyDescent="0.3"/>
    <row r="42" s="194" customFormat="1" x14ac:dyDescent="0.3"/>
    <row r="43" s="194" customFormat="1" x14ac:dyDescent="0.3"/>
    <row r="44" s="194" customFormat="1" x14ac:dyDescent="0.3"/>
    <row r="45" s="194" customFormat="1" x14ac:dyDescent="0.3"/>
    <row r="46" s="194" customFormat="1" x14ac:dyDescent="0.3"/>
    <row r="47" s="194" customFormat="1" x14ac:dyDescent="0.3"/>
    <row r="48" s="194" customFormat="1" x14ac:dyDescent="0.3"/>
    <row r="49" s="194" customFormat="1" x14ac:dyDescent="0.3"/>
    <row r="50" s="194" customFormat="1" x14ac:dyDescent="0.3"/>
    <row r="51" s="194" customFormat="1" x14ac:dyDescent="0.3"/>
    <row r="52" s="194" customFormat="1" x14ac:dyDescent="0.3"/>
    <row r="53" s="194" customFormat="1" x14ac:dyDescent="0.3"/>
    <row r="54" s="194" customFormat="1" x14ac:dyDescent="0.3"/>
    <row r="55" s="194" customFormat="1" x14ac:dyDescent="0.3"/>
    <row r="56" s="194" customFormat="1" x14ac:dyDescent="0.3"/>
    <row r="57" s="194" customFormat="1" x14ac:dyDescent="0.3"/>
    <row r="58" s="194" customFormat="1" x14ac:dyDescent="0.3"/>
    <row r="59" s="194" customFormat="1" x14ac:dyDescent="0.3"/>
    <row r="60" s="194" customFormat="1" x14ac:dyDescent="0.3"/>
    <row r="61" s="194" customFormat="1" x14ac:dyDescent="0.3"/>
    <row r="62" s="194" customFormat="1" x14ac:dyDescent="0.3"/>
    <row r="63" s="194" customFormat="1" x14ac:dyDescent="0.3"/>
    <row r="64" s="194" customFormat="1" x14ac:dyDescent="0.3"/>
    <row r="65" s="194" customFormat="1" x14ac:dyDescent="0.3"/>
    <row r="66" s="194" customFormat="1" x14ac:dyDescent="0.3"/>
    <row r="67" s="194" customFormat="1" x14ac:dyDescent="0.3"/>
    <row r="68" s="194" customFormat="1" x14ac:dyDescent="0.3"/>
    <row r="69" s="194" customFormat="1" x14ac:dyDescent="0.3"/>
    <row r="70" s="194" customFormat="1" x14ac:dyDescent="0.3"/>
    <row r="71" s="194" customFormat="1" x14ac:dyDescent="0.3"/>
    <row r="72" s="194" customFormat="1" x14ac:dyDescent="0.3"/>
    <row r="73" s="194" customFormat="1" x14ac:dyDescent="0.3"/>
    <row r="74" s="194" customFormat="1" x14ac:dyDescent="0.3"/>
    <row r="75" s="194" customFormat="1" x14ac:dyDescent="0.3"/>
    <row r="76" s="194" customFormat="1" x14ac:dyDescent="0.3"/>
    <row r="77" s="194" customFormat="1" x14ac:dyDescent="0.3"/>
    <row r="78" s="194" customFormat="1" x14ac:dyDescent="0.3"/>
    <row r="79" s="194" customFormat="1" x14ac:dyDescent="0.3"/>
    <row r="80" s="194" customFormat="1" x14ac:dyDescent="0.3"/>
    <row r="81" spans="1:18" s="194" customFormat="1" x14ac:dyDescent="0.3"/>
    <row r="82" spans="1:18" s="194" customFormat="1" x14ac:dyDescent="0.3"/>
    <row r="83" spans="1:18" s="194" customFormat="1" x14ac:dyDescent="0.3"/>
    <row r="84" spans="1:18" s="194" customFormat="1" x14ac:dyDescent="0.3"/>
    <row r="85" spans="1:18" s="194" customFormat="1" x14ac:dyDescent="0.3"/>
    <row r="86" spans="1:18" s="194" customFormat="1" x14ac:dyDescent="0.3"/>
    <row r="87" spans="1:18" s="194" customFormat="1" x14ac:dyDescent="0.3"/>
    <row r="88" spans="1:18" s="194" customFormat="1" x14ac:dyDescent="0.3"/>
    <row r="89" spans="1:18" s="194" customFormat="1" x14ac:dyDescent="0.3"/>
    <row r="90" spans="1:18" s="194" customFormat="1" x14ac:dyDescent="0.3"/>
    <row r="91" spans="1:18" s="194" customFormat="1" x14ac:dyDescent="0.3"/>
    <row r="92" spans="1:18" s="194" customFormat="1" x14ac:dyDescent="0.3"/>
    <row r="93" spans="1:18" s="194" customFormat="1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s="194" customFormat="1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65"/>
  <sheetViews>
    <sheetView workbookViewId="0">
      <selection activeCell="J9" sqref="J9"/>
    </sheetView>
  </sheetViews>
  <sheetFormatPr defaultRowHeight="14.4" x14ac:dyDescent="0.3"/>
  <cols>
    <col min="1" max="1" width="12" customWidth="1"/>
  </cols>
  <sheetData>
    <row r="1" spans="1:24" x14ac:dyDescent="0.3">
      <c r="A1" s="109" t="s">
        <v>198</v>
      </c>
      <c r="B1" s="109" t="s">
        <v>199</v>
      </c>
      <c r="C1" s="110" t="s">
        <v>200</v>
      </c>
      <c r="D1" s="110" t="s">
        <v>181</v>
      </c>
      <c r="E1" s="110" t="s">
        <v>186</v>
      </c>
      <c r="F1" s="110" t="s">
        <v>182</v>
      </c>
      <c r="G1" s="110" t="s">
        <v>180</v>
      </c>
      <c r="H1" s="110" t="s">
        <v>201</v>
      </c>
      <c r="I1" s="110" t="s">
        <v>202</v>
      </c>
      <c r="J1" s="111"/>
      <c r="K1" s="111"/>
    </row>
    <row r="2" spans="1:24" x14ac:dyDescent="0.3">
      <c r="A2" s="188" t="s">
        <v>193</v>
      </c>
      <c r="B2" s="107" t="s">
        <v>194</v>
      </c>
      <c r="C2" s="112">
        <v>37.46</v>
      </c>
      <c r="D2" s="112">
        <v>12.34</v>
      </c>
      <c r="E2" s="112">
        <v>0.77</v>
      </c>
      <c r="F2" s="112">
        <v>6.0000000000000001E-3</v>
      </c>
      <c r="G2" s="112">
        <v>0.21</v>
      </c>
      <c r="H2" s="112">
        <v>4.7699999999999996</v>
      </c>
      <c r="I2" s="112">
        <v>0.04</v>
      </c>
      <c r="J2" s="108"/>
      <c r="K2" s="108"/>
    </row>
    <row r="3" spans="1:24" x14ac:dyDescent="0.3">
      <c r="A3" s="188" t="s">
        <v>195</v>
      </c>
      <c r="B3" s="107" t="s">
        <v>194</v>
      </c>
      <c r="C3" s="112">
        <v>37.866666666666667</v>
      </c>
      <c r="D3" s="112">
        <v>1.5433333333333332</v>
      </c>
      <c r="E3" s="112">
        <v>1.18</v>
      </c>
      <c r="F3" s="112">
        <v>1.0666666666666666E-2</v>
      </c>
      <c r="G3" s="112">
        <v>0.33</v>
      </c>
      <c r="H3" s="112">
        <v>0.56666666666666665</v>
      </c>
      <c r="I3" s="112">
        <v>0.42333333333333334</v>
      </c>
      <c r="J3" s="108"/>
      <c r="K3" s="108"/>
    </row>
    <row r="4" spans="1:24" x14ac:dyDescent="0.3">
      <c r="A4" s="188" t="s">
        <v>196</v>
      </c>
      <c r="B4" s="107" t="s">
        <v>194</v>
      </c>
      <c r="C4" s="112">
        <v>37.72</v>
      </c>
      <c r="D4" s="112">
        <v>7.97</v>
      </c>
      <c r="E4" s="112">
        <v>1.129</v>
      </c>
      <c r="F4" s="112">
        <v>1.2E-2</v>
      </c>
      <c r="G4" s="112">
        <v>0.18</v>
      </c>
      <c r="H4" s="112">
        <v>0.33</v>
      </c>
      <c r="I4" s="112">
        <v>0.42</v>
      </c>
      <c r="J4" s="108"/>
      <c r="K4" s="108"/>
    </row>
    <row r="5" spans="1:24" x14ac:dyDescent="0.3">
      <c r="A5" s="188" t="s">
        <v>197</v>
      </c>
      <c r="B5" s="107" t="s">
        <v>194</v>
      </c>
      <c r="C5" s="112">
        <v>35.96</v>
      </c>
      <c r="D5" s="112">
        <v>4.62</v>
      </c>
      <c r="E5" s="112">
        <v>0.61499999999999999</v>
      </c>
      <c r="F5" s="112">
        <v>0.159</v>
      </c>
      <c r="G5" s="112">
        <v>3.88</v>
      </c>
      <c r="H5" s="112">
        <v>1.41</v>
      </c>
      <c r="I5" s="112">
        <v>0.48</v>
      </c>
      <c r="J5" s="108"/>
      <c r="K5" s="108"/>
    </row>
    <row r="11" spans="1:24" x14ac:dyDescent="0.3">
      <c r="A11" s="251" t="s">
        <v>203</v>
      </c>
      <c r="B11" s="252"/>
      <c r="C11" s="252"/>
      <c r="D11" s="252"/>
      <c r="E11" s="252"/>
      <c r="F11" s="252"/>
      <c r="G11" s="252"/>
      <c r="H11" s="253"/>
      <c r="I11" s="113"/>
      <c r="J11" s="251" t="s">
        <v>204</v>
      </c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3"/>
      <c r="X11" s="113"/>
    </row>
    <row r="12" spans="1:24" x14ac:dyDescent="0.3">
      <c r="A12" s="114"/>
      <c r="B12" s="115"/>
      <c r="C12" s="115"/>
      <c r="D12" s="115"/>
      <c r="E12" s="115"/>
      <c r="F12" s="115"/>
      <c r="G12" s="115"/>
      <c r="H12" s="116"/>
      <c r="I12" s="113"/>
      <c r="J12" s="114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6"/>
      <c r="X12" s="113"/>
    </row>
    <row r="13" spans="1:24" x14ac:dyDescent="0.3">
      <c r="A13" s="117"/>
      <c r="B13" s="118"/>
      <c r="C13" s="119" t="s">
        <v>181</v>
      </c>
      <c r="D13" s="119" t="s">
        <v>186</v>
      </c>
      <c r="E13" s="119" t="s">
        <v>182</v>
      </c>
      <c r="F13" s="119" t="s">
        <v>180</v>
      </c>
      <c r="G13" s="119" t="s">
        <v>201</v>
      </c>
      <c r="H13" s="120" t="s">
        <v>202</v>
      </c>
      <c r="I13" s="113"/>
      <c r="J13" s="117"/>
      <c r="K13" s="121" t="s">
        <v>215</v>
      </c>
      <c r="L13" s="121" t="s">
        <v>216</v>
      </c>
      <c r="M13" s="121" t="s">
        <v>217</v>
      </c>
      <c r="N13" s="121" t="s">
        <v>218</v>
      </c>
      <c r="O13" s="121" t="s">
        <v>219</v>
      </c>
      <c r="P13" s="121" t="s">
        <v>220</v>
      </c>
      <c r="Q13" s="121" t="s">
        <v>221</v>
      </c>
      <c r="R13" s="121" t="s">
        <v>222</v>
      </c>
      <c r="S13" s="121" t="s">
        <v>223</v>
      </c>
      <c r="T13" s="121" t="s">
        <v>224</v>
      </c>
      <c r="U13" s="121" t="s">
        <v>225</v>
      </c>
      <c r="V13" s="121" t="s">
        <v>226</v>
      </c>
      <c r="W13" s="122" t="s">
        <v>227</v>
      </c>
      <c r="X13" s="113"/>
    </row>
    <row r="14" spans="1:24" ht="15" thickBot="1" x14ac:dyDescent="0.35">
      <c r="A14" s="123"/>
      <c r="B14" s="124"/>
      <c r="C14" s="125" t="s">
        <v>205</v>
      </c>
      <c r="D14" s="125" t="s">
        <v>205</v>
      </c>
      <c r="E14" s="125" t="s">
        <v>205</v>
      </c>
      <c r="F14" s="125" t="s">
        <v>205</v>
      </c>
      <c r="G14" s="125" t="s">
        <v>205</v>
      </c>
      <c r="H14" s="126" t="s">
        <v>205</v>
      </c>
      <c r="I14" s="113"/>
      <c r="J14" s="123"/>
      <c r="K14" s="127" t="s">
        <v>206</v>
      </c>
      <c r="L14" s="127" t="s">
        <v>206</v>
      </c>
      <c r="M14" s="127" t="s">
        <v>207</v>
      </c>
      <c r="N14" s="127" t="s">
        <v>207</v>
      </c>
      <c r="O14" s="127" t="s">
        <v>207</v>
      </c>
      <c r="P14" s="127" t="s">
        <v>207</v>
      </c>
      <c r="Q14" s="127" t="s">
        <v>207</v>
      </c>
      <c r="R14" s="127" t="s">
        <v>207</v>
      </c>
      <c r="S14" s="127" t="s">
        <v>207</v>
      </c>
      <c r="T14" s="127" t="s">
        <v>207</v>
      </c>
      <c r="U14" s="127" t="s">
        <v>207</v>
      </c>
      <c r="V14" s="127" t="s">
        <v>207</v>
      </c>
      <c r="W14" s="128" t="s">
        <v>207</v>
      </c>
      <c r="X14" s="113"/>
    </row>
    <row r="15" spans="1:24" x14ac:dyDescent="0.3">
      <c r="A15" s="129" t="s">
        <v>208</v>
      </c>
      <c r="B15" s="130">
        <v>1</v>
      </c>
      <c r="C15" s="131">
        <v>15.281090582519234</v>
      </c>
      <c r="D15" s="132">
        <v>0.3459233854526102</v>
      </c>
      <c r="E15" s="132">
        <v>3.1281919307881087E-2</v>
      </c>
      <c r="F15" s="131">
        <v>0.15726099088046502</v>
      </c>
      <c r="G15" s="133">
        <v>0.65545417418169616</v>
      </c>
      <c r="H15" s="134">
        <v>0.44337378376694192</v>
      </c>
      <c r="I15" s="113"/>
      <c r="J15" s="114">
        <v>1</v>
      </c>
      <c r="K15" s="135">
        <v>41973.989576584463</v>
      </c>
      <c r="L15" s="135">
        <v>178364.76464871404</v>
      </c>
      <c r="M15" s="136">
        <v>56.215773020936894</v>
      </c>
      <c r="N15" s="136">
        <v>31.498341737870462</v>
      </c>
      <c r="O15" s="135">
        <v>781.1627223916729</v>
      </c>
      <c r="P15" s="135">
        <v>207.98167355376816</v>
      </c>
      <c r="Q15" s="136">
        <v>59.836948187452123</v>
      </c>
      <c r="R15" s="135">
        <v>251.06132433104153</v>
      </c>
      <c r="S15" s="135">
        <v>194.24922399299425</v>
      </c>
      <c r="T15" s="133">
        <v>2.6300332676212368</v>
      </c>
      <c r="U15" s="133">
        <v>0.66723477298933653</v>
      </c>
      <c r="V15" s="135">
        <v>5440.7680507641526</v>
      </c>
      <c r="W15" s="137">
        <v>3434.6402666614827</v>
      </c>
      <c r="X15" s="113"/>
    </row>
    <row r="16" spans="1:24" x14ac:dyDescent="0.3">
      <c r="A16" s="129" t="s">
        <v>208</v>
      </c>
      <c r="B16" s="130">
        <v>2</v>
      </c>
      <c r="C16" s="131">
        <v>15.286235675394664</v>
      </c>
      <c r="D16" s="132">
        <v>0.34797669030911427</v>
      </c>
      <c r="E16" s="132">
        <v>3.1499837882124265E-2</v>
      </c>
      <c r="F16" s="131">
        <v>0.15489862411125038</v>
      </c>
      <c r="G16" s="133">
        <v>0.49077802917101437</v>
      </c>
      <c r="H16" s="134">
        <v>0.35602592001221384</v>
      </c>
      <c r="I16" s="113"/>
      <c r="J16" s="114">
        <v>2</v>
      </c>
      <c r="K16" s="135">
        <v>42189.470352061326</v>
      </c>
      <c r="L16" s="135">
        <v>177804.2653738776</v>
      </c>
      <c r="M16" s="136">
        <v>56.55858609023344</v>
      </c>
      <c r="N16" s="136">
        <v>31.720749808153087</v>
      </c>
      <c r="O16" s="135">
        <v>786.69609214621721</v>
      </c>
      <c r="P16" s="135">
        <v>210.18699385027747</v>
      </c>
      <c r="Q16" s="136">
        <v>60.631834634151424</v>
      </c>
      <c r="R16" s="135">
        <v>251.8290089416621</v>
      </c>
      <c r="S16" s="135">
        <v>195.10704038617359</v>
      </c>
      <c r="T16" s="133">
        <v>2.6520706002754952</v>
      </c>
      <c r="U16" s="133">
        <v>0.67563514881208964</v>
      </c>
      <c r="V16" s="135">
        <v>5423.3323930184497</v>
      </c>
      <c r="W16" s="137">
        <v>3412.4700466148761</v>
      </c>
      <c r="X16" s="113"/>
    </row>
    <row r="17" spans="1:24" x14ac:dyDescent="0.3">
      <c r="A17" s="129" t="s">
        <v>208</v>
      </c>
      <c r="B17" s="130">
        <v>3</v>
      </c>
      <c r="C17" s="131">
        <v>15.266396229339987</v>
      </c>
      <c r="D17" s="132">
        <v>0.34722337911528256</v>
      </c>
      <c r="E17" s="132">
        <v>3.1221302829902074E-2</v>
      </c>
      <c r="F17" s="131">
        <v>0.15580553879435549</v>
      </c>
      <c r="G17" s="133">
        <v>0.58420686809925726</v>
      </c>
      <c r="H17" s="134">
        <v>0.30217018374676247</v>
      </c>
      <c r="I17" s="113"/>
      <c r="J17" s="114">
        <v>3</v>
      </c>
      <c r="K17" s="135">
        <v>42263.536312716875</v>
      </c>
      <c r="L17" s="135">
        <v>178164.04466030697</v>
      </c>
      <c r="M17" s="136">
        <v>56.694174662583741</v>
      </c>
      <c r="N17" s="136">
        <v>31.909348845246054</v>
      </c>
      <c r="O17" s="135">
        <v>788.69292928143921</v>
      </c>
      <c r="P17" s="135">
        <v>210.81089669582511</v>
      </c>
      <c r="Q17" s="136">
        <v>60.822507956465614</v>
      </c>
      <c r="R17" s="135">
        <v>251.30959405841796</v>
      </c>
      <c r="S17" s="135">
        <v>195.42619766168647</v>
      </c>
      <c r="T17" s="133">
        <v>2.6356580560255685</v>
      </c>
      <c r="U17" s="133">
        <v>0.66930980277242302</v>
      </c>
      <c r="V17" s="135">
        <v>5422.2013542798977</v>
      </c>
      <c r="W17" s="137">
        <v>3406.3816332387269</v>
      </c>
      <c r="X17" s="113"/>
    </row>
    <row r="18" spans="1:24" x14ac:dyDescent="0.3">
      <c r="A18" s="129" t="s">
        <v>208</v>
      </c>
      <c r="B18" s="130">
        <v>4</v>
      </c>
      <c r="C18" s="131">
        <v>15.285797148845152</v>
      </c>
      <c r="D18" s="132">
        <v>0.34674925320802447</v>
      </c>
      <c r="E18" s="132">
        <v>3.1402134286759024E-2</v>
      </c>
      <c r="F18" s="131">
        <v>0.15370852661162482</v>
      </c>
      <c r="G18" s="133">
        <v>0.27271987168493456</v>
      </c>
      <c r="H18" s="134">
        <v>0.34043051622383025</v>
      </c>
      <c r="I18" s="113"/>
      <c r="J18" s="114">
        <v>4</v>
      </c>
      <c r="K18" s="135">
        <v>42156.167960162238</v>
      </c>
      <c r="L18" s="135">
        <v>177827.46202819035</v>
      </c>
      <c r="M18" s="136">
        <v>56.422088358499529</v>
      </c>
      <c r="N18" s="136">
        <v>31.896292352653241</v>
      </c>
      <c r="O18" s="135">
        <v>787.98296403390123</v>
      </c>
      <c r="P18" s="135">
        <v>210.82617328945983</v>
      </c>
      <c r="Q18" s="136">
        <v>60.890492233733738</v>
      </c>
      <c r="R18" s="135">
        <v>249.73174278094581</v>
      </c>
      <c r="S18" s="135">
        <v>194.56326452005231</v>
      </c>
      <c r="T18" s="133">
        <v>2.6392806474035906</v>
      </c>
      <c r="U18" s="133">
        <v>0.68256807365280781</v>
      </c>
      <c r="V18" s="135">
        <v>5426.4533287358836</v>
      </c>
      <c r="W18" s="137">
        <v>3398.4409191592795</v>
      </c>
      <c r="X18" s="113"/>
    </row>
    <row r="19" spans="1:24" x14ac:dyDescent="0.3">
      <c r="A19" s="129" t="s">
        <v>208</v>
      </c>
      <c r="B19" s="130">
        <v>5</v>
      </c>
      <c r="C19" s="131">
        <v>15.329358796414986</v>
      </c>
      <c r="D19" s="132">
        <v>0.34648987413569143</v>
      </c>
      <c r="E19" s="132">
        <v>3.1405364135599939E-2</v>
      </c>
      <c r="F19" s="131">
        <v>0.15286617599314289</v>
      </c>
      <c r="G19" s="133">
        <v>0.2536029794064163</v>
      </c>
      <c r="H19" s="134">
        <v>0.37714260866209381</v>
      </c>
      <c r="I19" s="113"/>
      <c r="J19" s="138">
        <v>5</v>
      </c>
      <c r="K19" s="139">
        <v>42015.464929703747</v>
      </c>
      <c r="L19" s="139">
        <v>177072.50098968024</v>
      </c>
      <c r="M19" s="140">
        <v>56.124524185274822</v>
      </c>
      <c r="N19" s="140">
        <v>31.8645883015331</v>
      </c>
      <c r="O19" s="139">
        <v>784.01281522376109</v>
      </c>
      <c r="P19" s="139">
        <v>209.95019211750511</v>
      </c>
      <c r="Q19" s="140">
        <v>60.62196690705678</v>
      </c>
      <c r="R19" s="139">
        <v>248.79060899695816</v>
      </c>
      <c r="S19" s="139">
        <v>193.77290557066974</v>
      </c>
      <c r="T19" s="141">
        <v>2.6185766698335136</v>
      </c>
      <c r="U19" s="141">
        <v>0.67521300227778769</v>
      </c>
      <c r="V19" s="139">
        <v>5391.7810258051586</v>
      </c>
      <c r="W19" s="142">
        <v>3380.5265711282477</v>
      </c>
      <c r="X19" s="113"/>
    </row>
    <row r="20" spans="1:24" x14ac:dyDescent="0.3">
      <c r="A20" s="129" t="s">
        <v>208</v>
      </c>
      <c r="B20" s="130">
        <v>6</v>
      </c>
      <c r="C20" s="131">
        <v>15.267115082878661</v>
      </c>
      <c r="D20" s="132">
        <v>0.34655299699484421</v>
      </c>
      <c r="E20" s="132">
        <v>3.1488221318410822E-2</v>
      </c>
      <c r="F20" s="131">
        <v>0.15845896441555457</v>
      </c>
      <c r="G20" s="133">
        <v>0.25275559417840854</v>
      </c>
      <c r="H20" s="134">
        <v>0.29307527032486336</v>
      </c>
      <c r="I20" s="113"/>
      <c r="J20" s="129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4"/>
      <c r="X20" s="113"/>
    </row>
    <row r="21" spans="1:24" x14ac:dyDescent="0.3">
      <c r="A21" s="129" t="s">
        <v>208</v>
      </c>
      <c r="B21" s="130">
        <v>7</v>
      </c>
      <c r="C21" s="131">
        <v>15.180459933183974</v>
      </c>
      <c r="D21" s="132">
        <v>0.34594715633830009</v>
      </c>
      <c r="E21" s="132">
        <v>3.0920647215291197E-2</v>
      </c>
      <c r="F21" s="131">
        <v>0.15397761826035916</v>
      </c>
      <c r="G21" s="133">
        <v>0.45408172533215529</v>
      </c>
      <c r="H21" s="134">
        <v>0.37489741487327433</v>
      </c>
      <c r="I21" s="113"/>
      <c r="J21" s="145" t="s">
        <v>209</v>
      </c>
      <c r="K21" s="146">
        <v>42119.725826245725</v>
      </c>
      <c r="L21" s="146">
        <v>177846.60754015384</v>
      </c>
      <c r="M21" s="147">
        <v>56.403029263505687</v>
      </c>
      <c r="N21" s="147">
        <v>31.777864209091188</v>
      </c>
      <c r="O21" s="146">
        <v>785.70950461539837</v>
      </c>
      <c r="P21" s="146">
        <v>209.95118590136713</v>
      </c>
      <c r="Q21" s="146">
        <v>60.560749983771942</v>
      </c>
      <c r="R21" s="146">
        <v>250.54445582180512</v>
      </c>
      <c r="S21" s="146">
        <v>194.62372642631527</v>
      </c>
      <c r="T21" s="148">
        <v>2.6351238482318808</v>
      </c>
      <c r="U21" s="148">
        <v>0.67399216010088892</v>
      </c>
      <c r="V21" s="146">
        <v>5420.9072305207083</v>
      </c>
      <c r="W21" s="149">
        <v>3406.4918873605225</v>
      </c>
      <c r="X21" s="113"/>
    </row>
    <row r="22" spans="1:24" x14ac:dyDescent="0.3">
      <c r="A22" s="129" t="s">
        <v>208</v>
      </c>
      <c r="B22" s="130">
        <v>8</v>
      </c>
      <c r="C22" s="131">
        <v>15.131207641089485</v>
      </c>
      <c r="D22" s="132">
        <v>0.34672600250414076</v>
      </c>
      <c r="E22" s="132">
        <v>3.0464621175491972E-2</v>
      </c>
      <c r="F22" s="131">
        <v>0.1560004068700386</v>
      </c>
      <c r="G22" s="133">
        <v>0.20907216193687747</v>
      </c>
      <c r="H22" s="134">
        <v>0.45794268974923436</v>
      </c>
      <c r="I22" s="113"/>
      <c r="J22" s="129" t="s">
        <v>210</v>
      </c>
      <c r="K22" s="135">
        <v>242.86451580617452</v>
      </c>
      <c r="L22" s="135">
        <v>985.21747627721072</v>
      </c>
      <c r="M22" s="136">
        <v>0.47112291159449554</v>
      </c>
      <c r="N22" s="136">
        <v>0.3467410700422795</v>
      </c>
      <c r="O22" s="135">
        <v>6.2124696299593953</v>
      </c>
      <c r="P22" s="135">
        <v>2.3322287287376691</v>
      </c>
      <c r="Q22" s="135">
        <v>0.84257745474846468</v>
      </c>
      <c r="R22" s="135">
        <v>2.4978285502632342</v>
      </c>
      <c r="S22" s="135">
        <v>1.3211193399787307</v>
      </c>
      <c r="T22" s="133">
        <v>2.4586172659634725E-2</v>
      </c>
      <c r="U22" s="133">
        <v>1.2054995292526103E-2</v>
      </c>
      <c r="V22" s="135">
        <v>35.792504197547224</v>
      </c>
      <c r="W22" s="137">
        <v>39.586582794325238</v>
      </c>
      <c r="X22" s="113"/>
    </row>
    <row r="23" spans="1:24" x14ac:dyDescent="0.3">
      <c r="A23" s="129" t="s">
        <v>208</v>
      </c>
      <c r="B23" s="130">
        <v>9</v>
      </c>
      <c r="C23" s="131">
        <v>15.16578487349793</v>
      </c>
      <c r="D23" s="132">
        <v>0.34684093196812865</v>
      </c>
      <c r="E23" s="132">
        <v>3.1085380359540869E-2</v>
      </c>
      <c r="F23" s="131">
        <v>0.155892655558863</v>
      </c>
      <c r="G23" s="133">
        <v>0.56413993829463405</v>
      </c>
      <c r="H23" s="134">
        <v>0.44277652692447517</v>
      </c>
      <c r="I23" s="113"/>
      <c r="J23" s="150" t="s">
        <v>211</v>
      </c>
      <c r="K23" s="151">
        <v>0.57660516786849614</v>
      </c>
      <c r="L23" s="151">
        <v>0.55397035113799986</v>
      </c>
      <c r="M23" s="151">
        <v>0.83527944818971822</v>
      </c>
      <c r="N23" s="151">
        <v>1.0911402596499291</v>
      </c>
      <c r="O23" s="151">
        <v>0.79068276423617578</v>
      </c>
      <c r="P23" s="151">
        <v>1.1108433223298515</v>
      </c>
      <c r="Q23" s="151">
        <v>1.3912929661112925</v>
      </c>
      <c r="R23" s="151">
        <v>0.99696021692843462</v>
      </c>
      <c r="S23" s="151">
        <v>0.67880692875280424</v>
      </c>
      <c r="T23" s="151">
        <v>0.9330177280332228</v>
      </c>
      <c r="U23" s="151">
        <v>1.788595773980755</v>
      </c>
      <c r="V23" s="151">
        <v>0.66026778683886744</v>
      </c>
      <c r="W23" s="152">
        <v>1.1620923842856532</v>
      </c>
      <c r="X23" s="113"/>
    </row>
    <row r="24" spans="1:24" x14ac:dyDescent="0.3">
      <c r="A24" s="129" t="s">
        <v>208</v>
      </c>
      <c r="B24" s="130">
        <v>10</v>
      </c>
      <c r="C24" s="131">
        <v>15.133628862050468</v>
      </c>
      <c r="D24" s="132">
        <v>0.3462394710678186</v>
      </c>
      <c r="E24" s="132">
        <v>3.105524674612329E-2</v>
      </c>
      <c r="F24" s="131">
        <v>0.15433369579508832</v>
      </c>
      <c r="G24" s="133">
        <v>0.6540594043571557</v>
      </c>
      <c r="H24" s="134">
        <v>0.40756332053580935</v>
      </c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</row>
    <row r="25" spans="1:24" x14ac:dyDescent="0.3">
      <c r="A25" s="129" t="s">
        <v>208</v>
      </c>
      <c r="B25" s="130">
        <v>11</v>
      </c>
      <c r="C25" s="131">
        <v>15.180644141858098</v>
      </c>
      <c r="D25" s="132">
        <v>0.34595698908095418</v>
      </c>
      <c r="E25" s="132">
        <v>3.1476678469796807E-2</v>
      </c>
      <c r="F25" s="131">
        <v>0.15607499122188889</v>
      </c>
      <c r="G25" s="133">
        <v>0.59803830874021491</v>
      </c>
      <c r="H25" s="134">
        <v>0.44709145604980266</v>
      </c>
      <c r="I25" s="113"/>
      <c r="J25" s="251" t="s">
        <v>212</v>
      </c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3"/>
      <c r="X25" s="113"/>
    </row>
    <row r="26" spans="1:24" x14ac:dyDescent="0.3">
      <c r="A26" s="153" t="s">
        <v>208</v>
      </c>
      <c r="B26" s="154">
        <v>12</v>
      </c>
      <c r="C26" s="155">
        <v>15.20702672353671</v>
      </c>
      <c r="D26" s="156">
        <v>0.34596853395749622</v>
      </c>
      <c r="E26" s="156">
        <v>3.0846611386055947E-2</v>
      </c>
      <c r="F26" s="155">
        <v>0.15603456306792768</v>
      </c>
      <c r="G26" s="141">
        <v>0.54079380630111162</v>
      </c>
      <c r="H26" s="157">
        <v>0.41553572883046508</v>
      </c>
      <c r="I26" s="113"/>
      <c r="J26" s="114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6"/>
      <c r="X26" s="113"/>
    </row>
    <row r="27" spans="1:24" x14ac:dyDescent="0.3">
      <c r="A27" s="114"/>
      <c r="B27" s="115"/>
      <c r="C27" s="115"/>
      <c r="D27" s="115"/>
      <c r="E27" s="115"/>
      <c r="F27" s="115"/>
      <c r="G27" s="115"/>
      <c r="H27" s="116"/>
      <c r="I27" s="113"/>
      <c r="J27" s="254" t="s">
        <v>213</v>
      </c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6"/>
      <c r="X27" s="113"/>
    </row>
    <row r="28" spans="1:24" x14ac:dyDescent="0.3">
      <c r="A28" s="114"/>
      <c r="B28" s="158" t="s">
        <v>214</v>
      </c>
      <c r="C28" s="159">
        <v>15.226228807550777</v>
      </c>
      <c r="D28" s="160">
        <v>0.34654955534436716</v>
      </c>
      <c r="E28" s="160">
        <v>3.1178997092748111E-2</v>
      </c>
      <c r="F28" s="159">
        <v>0.15544272929837988</v>
      </c>
      <c r="G28" s="159">
        <v>0.4608085718069897</v>
      </c>
      <c r="H28" s="161">
        <v>0.38816878497498059</v>
      </c>
      <c r="I28" s="113"/>
      <c r="J28" s="117"/>
      <c r="K28" s="162" t="s">
        <v>215</v>
      </c>
      <c r="L28" s="162" t="s">
        <v>216</v>
      </c>
      <c r="M28" s="162" t="s">
        <v>217</v>
      </c>
      <c r="N28" s="162" t="s">
        <v>218</v>
      </c>
      <c r="O28" s="162" t="s">
        <v>219</v>
      </c>
      <c r="P28" s="162" t="s">
        <v>220</v>
      </c>
      <c r="Q28" s="162" t="s">
        <v>221</v>
      </c>
      <c r="R28" s="162" t="s">
        <v>222</v>
      </c>
      <c r="S28" s="162" t="s">
        <v>223</v>
      </c>
      <c r="T28" s="162" t="s">
        <v>224</v>
      </c>
      <c r="U28" s="162" t="s">
        <v>225</v>
      </c>
      <c r="V28" s="162" t="s">
        <v>226</v>
      </c>
      <c r="W28" s="163" t="s">
        <v>227</v>
      </c>
      <c r="X28" s="113"/>
    </row>
    <row r="29" spans="1:24" ht="15" thickBot="1" x14ac:dyDescent="0.35">
      <c r="A29" s="114"/>
      <c r="B29" s="158" t="s">
        <v>210</v>
      </c>
      <c r="C29" s="159">
        <v>0.13467623465307607</v>
      </c>
      <c r="D29" s="160">
        <v>1.2343692876416027E-3</v>
      </c>
      <c r="E29" s="160">
        <v>6.3595990402121462E-4</v>
      </c>
      <c r="F29" s="159">
        <v>3.1402074321249585E-3</v>
      </c>
      <c r="G29" s="159">
        <v>0.33698078774332296</v>
      </c>
      <c r="H29" s="161">
        <v>0.11368748518899448</v>
      </c>
      <c r="I29" s="113"/>
      <c r="J29" s="123"/>
      <c r="K29" s="164" t="s">
        <v>79</v>
      </c>
      <c r="L29" s="164" t="s">
        <v>79</v>
      </c>
      <c r="M29" s="164" t="s">
        <v>79</v>
      </c>
      <c r="N29" s="164" t="s">
        <v>79</v>
      </c>
      <c r="O29" s="164" t="s">
        <v>79</v>
      </c>
      <c r="P29" s="164" t="s">
        <v>79</v>
      </c>
      <c r="Q29" s="164" t="s">
        <v>79</v>
      </c>
      <c r="R29" s="164" t="s">
        <v>79</v>
      </c>
      <c r="S29" s="164" t="s">
        <v>79</v>
      </c>
      <c r="T29" s="164" t="s">
        <v>79</v>
      </c>
      <c r="U29" s="164" t="s">
        <v>79</v>
      </c>
      <c r="V29" s="164" t="s">
        <v>79</v>
      </c>
      <c r="W29" s="165" t="s">
        <v>79</v>
      </c>
      <c r="X29" s="113"/>
    </row>
    <row r="30" spans="1:24" ht="15" thickBot="1" x14ac:dyDescent="0.35">
      <c r="A30" s="166"/>
      <c r="B30" s="167" t="s">
        <v>211</v>
      </c>
      <c r="C30" s="168">
        <v>0.88450158181183591</v>
      </c>
      <c r="D30" s="168">
        <v>0.35618839170490546</v>
      </c>
      <c r="E30" s="169">
        <v>2.0397060948735</v>
      </c>
      <c r="F30" s="169">
        <v>2.0201700306594446</v>
      </c>
      <c r="G30" s="170">
        <v>73.128150898301385</v>
      </c>
      <c r="H30" s="171">
        <v>29.288157520528657</v>
      </c>
      <c r="I30" s="113"/>
      <c r="J30" s="114">
        <v>1</v>
      </c>
      <c r="K30" s="136">
        <v>2.5810649893738962</v>
      </c>
      <c r="L30" s="136">
        <v>0.99811151986185287</v>
      </c>
      <c r="M30" s="136">
        <v>0.86184803326493387</v>
      </c>
      <c r="N30" s="136">
        <v>1.0874654602147951</v>
      </c>
      <c r="O30" s="133">
        <v>0.11918479069161086</v>
      </c>
      <c r="P30" s="133">
        <v>0.17600530765289155</v>
      </c>
      <c r="Q30" s="136">
        <v>1.074965375935854</v>
      </c>
      <c r="R30" s="133">
        <v>0.11960767252052538</v>
      </c>
      <c r="S30" s="133">
        <v>0.17531600760942839</v>
      </c>
      <c r="T30" s="135">
        <v>12.799059631557043</v>
      </c>
      <c r="U30" s="135">
        <v>27.137147991369215</v>
      </c>
      <c r="V30" s="133">
        <v>3.210550729628802E-2</v>
      </c>
      <c r="W30" s="134">
        <v>4.5284669402780288E-2</v>
      </c>
      <c r="X30" s="113"/>
    </row>
    <row r="31" spans="1:24" ht="15" thickTop="1" x14ac:dyDescent="0.3">
      <c r="A31" s="114"/>
      <c r="B31" s="115"/>
      <c r="C31" s="115"/>
      <c r="D31" s="115"/>
      <c r="E31" s="115"/>
      <c r="F31" s="115"/>
      <c r="G31" s="115"/>
      <c r="H31" s="116"/>
      <c r="I31" s="113"/>
      <c r="J31" s="114">
        <v>2</v>
      </c>
      <c r="K31" s="136">
        <v>3.0035116008733556</v>
      </c>
      <c r="L31" s="136">
        <v>0.9761673057170539</v>
      </c>
      <c r="M31" s="136">
        <v>1.227328630850631</v>
      </c>
      <c r="N31" s="136">
        <v>1.6389073239815457</v>
      </c>
      <c r="O31" s="133">
        <v>8.3856516225607733E-2</v>
      </c>
      <c r="P31" s="133">
        <v>0.1944400864636032</v>
      </c>
      <c r="Q31" s="136">
        <v>1.1693536857371425</v>
      </c>
      <c r="R31" s="133">
        <v>0.26220143661280931</v>
      </c>
      <c r="S31" s="133">
        <v>0.18578919985764369</v>
      </c>
      <c r="T31" s="135">
        <v>16.679735078073314</v>
      </c>
      <c r="U31" s="135">
        <v>51.076118038296073</v>
      </c>
      <c r="V31" s="133">
        <v>3.7381441256503688E-2</v>
      </c>
      <c r="W31" s="134">
        <v>6.3476801648324199E-2</v>
      </c>
      <c r="X31" s="113"/>
    </row>
    <row r="32" spans="1:24" x14ac:dyDescent="0.3">
      <c r="A32" s="129" t="s">
        <v>228</v>
      </c>
      <c r="B32" s="130">
        <v>1</v>
      </c>
      <c r="C32" s="131">
        <v>2.5120631046456219</v>
      </c>
      <c r="D32" s="132">
        <v>3.0139709558551888</v>
      </c>
      <c r="E32" s="132">
        <v>4.3715749069454135E-2</v>
      </c>
      <c r="F32" s="131">
        <v>1.3875247016149006</v>
      </c>
      <c r="G32" s="133">
        <v>1.7936767049667901</v>
      </c>
      <c r="H32" s="134">
        <v>0.47525005845242319</v>
      </c>
      <c r="I32" s="113"/>
      <c r="J32" s="114">
        <v>3</v>
      </c>
      <c r="K32" s="136">
        <v>2.8913179894633254</v>
      </c>
      <c r="L32" s="136">
        <v>0.77051813333374863</v>
      </c>
      <c r="M32" s="136">
        <v>0.72528491610764512</v>
      </c>
      <c r="N32" s="136">
        <v>1.4121748710886493</v>
      </c>
      <c r="O32" s="133">
        <v>9.2669978178266221E-2</v>
      </c>
      <c r="P32" s="133">
        <v>0.21270690948740159</v>
      </c>
      <c r="Q32" s="136">
        <v>1.0987677044915578</v>
      </c>
      <c r="R32" s="133">
        <v>0.27412227108979043</v>
      </c>
      <c r="S32" s="133">
        <v>0.15364975647984672</v>
      </c>
      <c r="T32" s="135">
        <v>16.561982482100756</v>
      </c>
      <c r="U32" s="135">
        <v>37.715174850659636</v>
      </c>
      <c r="V32" s="133">
        <v>2.4493159513333009E-2</v>
      </c>
      <c r="W32" s="134">
        <v>5.7345331529040137E-2</v>
      </c>
      <c r="X32" s="113"/>
    </row>
    <row r="33" spans="1:24" x14ac:dyDescent="0.3">
      <c r="A33" s="129" t="s">
        <v>228</v>
      </c>
      <c r="B33" s="130">
        <v>2</v>
      </c>
      <c r="C33" s="131">
        <v>2.5063433584649446</v>
      </c>
      <c r="D33" s="132">
        <v>3.0310833904113674</v>
      </c>
      <c r="E33" s="132">
        <v>4.4472617570283202E-2</v>
      </c>
      <c r="F33" s="131">
        <v>1.3884481134552662</v>
      </c>
      <c r="G33" s="133">
        <v>1.7005503382857574</v>
      </c>
      <c r="H33" s="134">
        <v>0.25144241415713769</v>
      </c>
      <c r="I33" s="113"/>
      <c r="J33" s="114">
        <v>4</v>
      </c>
      <c r="K33" s="136">
        <v>2.2332778840198695</v>
      </c>
      <c r="L33" s="136">
        <v>1.1887761358320295</v>
      </c>
      <c r="M33" s="136">
        <v>1.2375873770940413</v>
      </c>
      <c r="N33" s="136">
        <v>1.3920350061669167</v>
      </c>
      <c r="O33" s="133">
        <v>0.10488100763157292</v>
      </c>
      <c r="P33" s="133">
        <v>0.21920521693380837</v>
      </c>
      <c r="Q33" s="136">
        <v>0.93771895608926137</v>
      </c>
      <c r="R33" s="133">
        <v>0.20438134219575982</v>
      </c>
      <c r="S33" s="133">
        <v>0.2458668165258566</v>
      </c>
      <c r="T33" s="135">
        <v>13.493249307695422</v>
      </c>
      <c r="U33" s="135">
        <v>43.937135052316833</v>
      </c>
      <c r="V33" s="133">
        <v>2.8121482854352241E-2</v>
      </c>
      <c r="W33" s="134">
        <v>5.3816556476820189E-2</v>
      </c>
      <c r="X33" s="113"/>
    </row>
    <row r="34" spans="1:24" x14ac:dyDescent="0.3">
      <c r="A34" s="129" t="s">
        <v>228</v>
      </c>
      <c r="B34" s="130">
        <v>3</v>
      </c>
      <c r="C34" s="131">
        <v>2.5060265828287713</v>
      </c>
      <c r="D34" s="132">
        <v>3.0229803154762651</v>
      </c>
      <c r="E34" s="132">
        <v>4.4650810025768706E-2</v>
      </c>
      <c r="F34" s="131">
        <v>1.3820321299282927</v>
      </c>
      <c r="G34" s="133">
        <v>1.7735446160743897</v>
      </c>
      <c r="H34" s="134">
        <v>0.34942151794659748</v>
      </c>
      <c r="I34" s="113"/>
      <c r="J34" s="114">
        <v>5</v>
      </c>
      <c r="K34" s="136">
        <v>2.3678582009225457</v>
      </c>
      <c r="L34" s="136">
        <v>1.066865533916576</v>
      </c>
      <c r="M34" s="136">
        <v>0.90174235655352153</v>
      </c>
      <c r="N34" s="136">
        <v>1.1759398506217993</v>
      </c>
      <c r="O34" s="133">
        <v>0.10535069656148155</v>
      </c>
      <c r="P34" s="133">
        <v>0.26244910828443224</v>
      </c>
      <c r="Q34" s="136">
        <v>1.0408597254242347</v>
      </c>
      <c r="R34" s="133">
        <v>0.2819619846494667</v>
      </c>
      <c r="S34" s="133">
        <v>0.30268924547985299</v>
      </c>
      <c r="T34" s="135">
        <v>15.435007480993697</v>
      </c>
      <c r="U34" s="135">
        <v>23.439441082492564</v>
      </c>
      <c r="V34" s="133">
        <v>2.5089771484786933E-2</v>
      </c>
      <c r="W34" s="134">
        <v>4.8486341074610737E-2</v>
      </c>
      <c r="X34" s="113"/>
    </row>
    <row r="35" spans="1:24" x14ac:dyDescent="0.3">
      <c r="A35" s="129" t="s">
        <v>228</v>
      </c>
      <c r="B35" s="130">
        <v>4</v>
      </c>
      <c r="C35" s="131">
        <v>2.5048416223785344</v>
      </c>
      <c r="D35" s="132">
        <v>3.0258654047999922</v>
      </c>
      <c r="E35" s="132">
        <v>4.4110974274409367E-2</v>
      </c>
      <c r="F35" s="131">
        <v>1.3815306883256342</v>
      </c>
      <c r="G35" s="133">
        <v>1.8546234873287288</v>
      </c>
      <c r="H35" s="134">
        <v>0.32275779144535216</v>
      </c>
      <c r="I35" s="113"/>
      <c r="J35" s="114"/>
      <c r="K35" s="130"/>
      <c r="L35" s="115"/>
      <c r="M35" s="115"/>
      <c r="N35" s="115"/>
      <c r="O35" s="172"/>
      <c r="P35" s="172"/>
      <c r="Q35" s="173"/>
      <c r="R35" s="172"/>
      <c r="S35" s="172"/>
      <c r="T35" s="143"/>
      <c r="U35" s="143"/>
      <c r="V35" s="172"/>
      <c r="W35" s="174"/>
      <c r="X35" s="113"/>
    </row>
    <row r="36" spans="1:24" x14ac:dyDescent="0.3">
      <c r="A36" s="129" t="s">
        <v>228</v>
      </c>
      <c r="B36" s="130">
        <v>5</v>
      </c>
      <c r="C36" s="131">
        <v>2.5070583103223165</v>
      </c>
      <c r="D36" s="132">
        <v>3.0223963982877495</v>
      </c>
      <c r="E36" s="132">
        <v>4.3772018447594985E-2</v>
      </c>
      <c r="F36" s="131">
        <v>1.3802290906856958</v>
      </c>
      <c r="G36" s="133">
        <v>1.711437028489373</v>
      </c>
      <c r="H36" s="134">
        <v>0.36690865908284054</v>
      </c>
      <c r="I36" s="113"/>
      <c r="J36" s="145" t="s">
        <v>214</v>
      </c>
      <c r="K36" s="147">
        <v>2.6154061329305986</v>
      </c>
      <c r="L36" s="147">
        <v>1.0000877257322522</v>
      </c>
      <c r="M36" s="147">
        <v>0.99075826277415457</v>
      </c>
      <c r="N36" s="147">
        <v>1.3413045024147412</v>
      </c>
      <c r="O36" s="148">
        <v>0.10118859785770787</v>
      </c>
      <c r="P36" s="148">
        <v>0.21296132576442739</v>
      </c>
      <c r="Q36" s="147">
        <v>1.06433308953561</v>
      </c>
      <c r="R36" s="148">
        <v>0.22845494141367034</v>
      </c>
      <c r="S36" s="148">
        <v>0.21266220519052567</v>
      </c>
      <c r="T36" s="146">
        <v>14.993806796084044</v>
      </c>
      <c r="U36" s="146">
        <v>36.661003403026868</v>
      </c>
      <c r="V36" s="148">
        <v>2.9438272481052779E-2</v>
      </c>
      <c r="W36" s="175">
        <v>5.3681940026315114E-2</v>
      </c>
      <c r="X36" s="113"/>
    </row>
    <row r="37" spans="1:24" x14ac:dyDescent="0.3">
      <c r="A37" s="129" t="s">
        <v>228</v>
      </c>
      <c r="B37" s="130">
        <v>6</v>
      </c>
      <c r="C37" s="131">
        <v>2.5017204168994116</v>
      </c>
      <c r="D37" s="132">
        <v>3.01578345280114</v>
      </c>
      <c r="E37" s="132">
        <v>4.381237410458895E-2</v>
      </c>
      <c r="F37" s="131">
        <v>1.3830910324195229</v>
      </c>
      <c r="G37" s="133">
        <v>2.0899188142307796</v>
      </c>
      <c r="H37" s="134">
        <v>0.37570517482869009</v>
      </c>
      <c r="I37" s="113"/>
      <c r="J37" s="114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6"/>
      <c r="X37" s="113"/>
    </row>
    <row r="38" spans="1:24" x14ac:dyDescent="0.3">
      <c r="A38" s="129" t="s">
        <v>228</v>
      </c>
      <c r="B38" s="130">
        <v>7</v>
      </c>
      <c r="C38" s="131">
        <v>2.5018439698877142</v>
      </c>
      <c r="D38" s="132">
        <v>3.020499229245162</v>
      </c>
      <c r="E38" s="132">
        <v>4.4872208074656444E-2</v>
      </c>
      <c r="F38" s="131">
        <v>1.3841894424268797</v>
      </c>
      <c r="G38" s="133">
        <v>1.7698884791875666</v>
      </c>
      <c r="H38" s="134">
        <v>0.37931947136502059</v>
      </c>
      <c r="I38" s="113"/>
      <c r="J38" s="114"/>
      <c r="K38" s="176" t="s">
        <v>205</v>
      </c>
      <c r="L38" s="176" t="s">
        <v>205</v>
      </c>
      <c r="M38" s="176" t="s">
        <v>205</v>
      </c>
      <c r="N38" s="176" t="s">
        <v>205</v>
      </c>
      <c r="O38" s="176" t="s">
        <v>205</v>
      </c>
      <c r="P38" s="176" t="s">
        <v>205</v>
      </c>
      <c r="Q38" s="176" t="s">
        <v>205</v>
      </c>
      <c r="R38" s="176" t="s">
        <v>205</v>
      </c>
      <c r="S38" s="176" t="s">
        <v>205</v>
      </c>
      <c r="T38" s="176" t="s">
        <v>205</v>
      </c>
      <c r="U38" s="176" t="s">
        <v>205</v>
      </c>
      <c r="V38" s="176" t="s">
        <v>205</v>
      </c>
      <c r="W38" s="177" t="s">
        <v>205</v>
      </c>
      <c r="X38" s="113"/>
    </row>
    <row r="39" spans="1:24" ht="15" thickBot="1" x14ac:dyDescent="0.35">
      <c r="A39" s="153" t="s">
        <v>228</v>
      </c>
      <c r="B39" s="154">
        <v>8</v>
      </c>
      <c r="C39" s="155">
        <v>2.508006003506027</v>
      </c>
      <c r="D39" s="156">
        <v>3.0265378558841496</v>
      </c>
      <c r="E39" s="156">
        <v>4.4695784160789273E-2</v>
      </c>
      <c r="F39" s="155">
        <v>1.385944384343512</v>
      </c>
      <c r="G39" s="141">
        <v>1.7813362667377237</v>
      </c>
      <c r="H39" s="157">
        <v>0.32477654435748599</v>
      </c>
      <c r="I39" s="113"/>
      <c r="J39" s="178" t="s">
        <v>229</v>
      </c>
      <c r="K39" s="179">
        <v>4.1846498126889578E-2</v>
      </c>
      <c r="L39" s="179">
        <v>1.6001403611716036E-2</v>
      </c>
      <c r="M39" s="179">
        <v>1.1376519912031537E-2</v>
      </c>
      <c r="N39" s="179">
        <v>1.5401715991842566E-2</v>
      </c>
      <c r="O39" s="179">
        <v>2.6696970170359789E-3</v>
      </c>
      <c r="P39" s="179">
        <v>5.6186391369589615E-3</v>
      </c>
      <c r="Q39" s="179">
        <v>2.8080702118845131E-2</v>
      </c>
      <c r="R39" s="179">
        <v>2.6665745799197872E-3</v>
      </c>
      <c r="S39" s="179">
        <v>2.4822384097348683E-3</v>
      </c>
      <c r="T39" s="179">
        <v>0.31041352813247569</v>
      </c>
      <c r="U39" s="179">
        <v>0.73290918787205928</v>
      </c>
      <c r="V39" s="180">
        <v>2.1544434320851556E-4</v>
      </c>
      <c r="W39" s="181">
        <v>3.9287190913027295E-4</v>
      </c>
      <c r="X39" s="113"/>
    </row>
    <row r="40" spans="1:24" ht="15" thickTop="1" x14ac:dyDescent="0.3">
      <c r="A40" s="114"/>
      <c r="B40" s="115"/>
      <c r="C40" s="115"/>
      <c r="D40" s="115"/>
      <c r="E40" s="115"/>
      <c r="F40" s="115"/>
      <c r="G40" s="115"/>
      <c r="H40" s="116"/>
      <c r="I40" s="113"/>
      <c r="J40" s="114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6"/>
      <c r="X40" s="113"/>
    </row>
    <row r="41" spans="1:24" x14ac:dyDescent="0.3">
      <c r="A41" s="114"/>
      <c r="B41" s="158" t="s">
        <v>214</v>
      </c>
      <c r="C41" s="159">
        <v>2.5059879211166676</v>
      </c>
      <c r="D41" s="159">
        <v>3.0223896253451268</v>
      </c>
      <c r="E41" s="159">
        <v>4.4262816965943134E-2</v>
      </c>
      <c r="F41" s="159">
        <v>1.3841236978999631</v>
      </c>
      <c r="G41" s="159">
        <v>1.8093719669126385</v>
      </c>
      <c r="H41" s="161">
        <v>0.35569770395444344</v>
      </c>
      <c r="I41" s="113"/>
      <c r="J41" s="254" t="s">
        <v>230</v>
      </c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6"/>
      <c r="X41" s="113"/>
    </row>
    <row r="42" spans="1:24" x14ac:dyDescent="0.3">
      <c r="A42" s="114"/>
      <c r="B42" s="158" t="s">
        <v>210</v>
      </c>
      <c r="C42" s="159">
        <v>6.7168019498274707E-3</v>
      </c>
      <c r="D42" s="159">
        <v>1.1296231488699666E-2</v>
      </c>
      <c r="E42" s="159">
        <v>9.3181680190439632E-4</v>
      </c>
      <c r="F42" s="159">
        <v>5.9000889200613062E-3</v>
      </c>
      <c r="G42" s="159">
        <v>0.24618520236829977</v>
      </c>
      <c r="H42" s="161">
        <v>0.12722634425247709</v>
      </c>
      <c r="I42" s="113"/>
      <c r="J42" s="117"/>
      <c r="K42" s="162" t="s">
        <v>215</v>
      </c>
      <c r="L42" s="162" t="s">
        <v>216</v>
      </c>
      <c r="M42" s="162" t="s">
        <v>217</v>
      </c>
      <c r="N42" s="162" t="s">
        <v>218</v>
      </c>
      <c r="O42" s="162" t="s">
        <v>219</v>
      </c>
      <c r="P42" s="162" t="s">
        <v>220</v>
      </c>
      <c r="Q42" s="162" t="s">
        <v>221</v>
      </c>
      <c r="R42" s="162" t="s">
        <v>222</v>
      </c>
      <c r="S42" s="162" t="s">
        <v>223</v>
      </c>
      <c r="T42" s="162" t="s">
        <v>224</v>
      </c>
      <c r="U42" s="162" t="s">
        <v>225</v>
      </c>
      <c r="V42" s="162" t="s">
        <v>226</v>
      </c>
      <c r="W42" s="163" t="s">
        <v>227</v>
      </c>
      <c r="X42" s="113"/>
    </row>
    <row r="43" spans="1:24" ht="15" thickBot="1" x14ac:dyDescent="0.35">
      <c r="A43" s="166"/>
      <c r="B43" s="167" t="s">
        <v>211</v>
      </c>
      <c r="C43" s="168">
        <v>0.2680301007530182</v>
      </c>
      <c r="D43" s="168">
        <v>0.37375166305402302</v>
      </c>
      <c r="E43" s="169">
        <v>2.1051909159359612</v>
      </c>
      <c r="F43" s="168">
        <v>0.42626890421810643</v>
      </c>
      <c r="G43" s="170">
        <v>13.606113439923007</v>
      </c>
      <c r="H43" s="171">
        <v>35.768109503673323</v>
      </c>
      <c r="I43" s="113"/>
      <c r="J43" s="123"/>
      <c r="K43" s="164" t="s">
        <v>79</v>
      </c>
      <c r="L43" s="164" t="s">
        <v>79</v>
      </c>
      <c r="M43" s="164" t="s">
        <v>79</v>
      </c>
      <c r="N43" s="164" t="s">
        <v>79</v>
      </c>
      <c r="O43" s="164" t="s">
        <v>79</v>
      </c>
      <c r="P43" s="164" t="s">
        <v>79</v>
      </c>
      <c r="Q43" s="164" t="s">
        <v>79</v>
      </c>
      <c r="R43" s="164" t="s">
        <v>79</v>
      </c>
      <c r="S43" s="164" t="s">
        <v>79</v>
      </c>
      <c r="T43" s="164" t="s">
        <v>79</v>
      </c>
      <c r="U43" s="164" t="s">
        <v>79</v>
      </c>
      <c r="V43" s="164" t="s">
        <v>79</v>
      </c>
      <c r="W43" s="165" t="s">
        <v>79</v>
      </c>
      <c r="X43" s="113"/>
    </row>
    <row r="44" spans="1:24" ht="15" thickTop="1" x14ac:dyDescent="0.3">
      <c r="A44" s="114"/>
      <c r="B44" s="115"/>
      <c r="C44" s="115"/>
      <c r="D44" s="115"/>
      <c r="E44" s="115"/>
      <c r="F44" s="115"/>
      <c r="G44" s="115"/>
      <c r="H44" s="116"/>
      <c r="I44" s="113"/>
      <c r="J44" s="145" t="s">
        <v>214</v>
      </c>
      <c r="K44" s="147">
        <v>2.2461857800087035</v>
      </c>
      <c r="L44" s="147">
        <v>1.284889303756765</v>
      </c>
      <c r="M44" s="147">
        <v>0.31180433270229124</v>
      </c>
      <c r="N44" s="147">
        <v>0.36112322864519558</v>
      </c>
      <c r="O44" s="148">
        <v>4.4891632970114878E-2</v>
      </c>
      <c r="P44" s="148">
        <v>0.12626395979837476</v>
      </c>
      <c r="Q44" s="148">
        <v>0.33181366013488711</v>
      </c>
      <c r="R44" s="148">
        <v>6.0441738301115731E-2</v>
      </c>
      <c r="S44" s="148">
        <v>6.9168689440934031E-2</v>
      </c>
      <c r="T44" s="148">
        <v>6.9186967230493899</v>
      </c>
      <c r="U44" s="148">
        <v>21.542061666928412</v>
      </c>
      <c r="V44" s="148">
        <v>1.2266017395442582E-2</v>
      </c>
      <c r="W44" s="175">
        <v>2.9106908893429866E-2</v>
      </c>
      <c r="X44" s="113"/>
    </row>
    <row r="45" spans="1:24" x14ac:dyDescent="0.3">
      <c r="A45" s="129" t="s">
        <v>231</v>
      </c>
      <c r="B45" s="130">
        <v>1</v>
      </c>
      <c r="C45" s="131">
        <v>13.309569747471162</v>
      </c>
      <c r="D45" s="132">
        <v>1.8409670819087149</v>
      </c>
      <c r="E45" s="132">
        <v>0.72841281996265139</v>
      </c>
      <c r="F45" s="131">
        <v>1.4323004296240758</v>
      </c>
      <c r="G45" s="133">
        <v>5.0449485062791624</v>
      </c>
      <c r="H45" s="134">
        <v>5.0738513955845645</v>
      </c>
      <c r="I45" s="113"/>
      <c r="J45" s="114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6"/>
      <c r="X45" s="113"/>
    </row>
    <row r="46" spans="1:24" x14ac:dyDescent="0.3">
      <c r="A46" s="129" t="s">
        <v>231</v>
      </c>
      <c r="B46" s="130">
        <v>2</v>
      </c>
      <c r="C46" s="131">
        <v>13.29308316900649</v>
      </c>
      <c r="D46" s="132">
        <v>1.8304299540526234</v>
      </c>
      <c r="E46" s="132">
        <v>0.72702389361206987</v>
      </c>
      <c r="F46" s="131">
        <v>1.4333985997511611</v>
      </c>
      <c r="G46" s="133">
        <v>4.930412771196945</v>
      </c>
      <c r="H46" s="134">
        <v>5.0586248483674359</v>
      </c>
      <c r="I46" s="113"/>
      <c r="J46" s="114"/>
      <c r="K46" s="176" t="s">
        <v>205</v>
      </c>
      <c r="L46" s="176" t="s">
        <v>205</v>
      </c>
      <c r="M46" s="176" t="s">
        <v>205</v>
      </c>
      <c r="N46" s="176" t="s">
        <v>205</v>
      </c>
      <c r="O46" s="176" t="s">
        <v>205</v>
      </c>
      <c r="P46" s="176" t="s">
        <v>205</v>
      </c>
      <c r="Q46" s="176" t="s">
        <v>205</v>
      </c>
      <c r="R46" s="176" t="s">
        <v>205</v>
      </c>
      <c r="S46" s="176" t="s">
        <v>205</v>
      </c>
      <c r="T46" s="176" t="s">
        <v>205</v>
      </c>
      <c r="U46" s="176" t="s">
        <v>205</v>
      </c>
      <c r="V46" s="176" t="s">
        <v>205</v>
      </c>
      <c r="W46" s="177" t="s">
        <v>205</v>
      </c>
      <c r="X46" s="113"/>
    </row>
    <row r="47" spans="1:24" ht="15" thickBot="1" x14ac:dyDescent="0.35">
      <c r="A47" s="129" t="s">
        <v>231</v>
      </c>
      <c r="B47" s="130">
        <v>3</v>
      </c>
      <c r="C47" s="131">
        <v>13.306743500047073</v>
      </c>
      <c r="D47" s="132">
        <v>1.8421588934478914</v>
      </c>
      <c r="E47" s="132">
        <v>0.73233728094460671</v>
      </c>
      <c r="F47" s="131">
        <v>1.4304454803419517</v>
      </c>
      <c r="G47" s="133">
        <v>5.2467863209680781</v>
      </c>
      <c r="H47" s="134">
        <v>5.2475576071952998</v>
      </c>
      <c r="I47" s="113"/>
      <c r="J47" s="178" t="s">
        <v>229</v>
      </c>
      <c r="K47" s="179">
        <v>3.5938972480139254E-2</v>
      </c>
      <c r="L47" s="179">
        <v>2.0558228860108239E-2</v>
      </c>
      <c r="M47" s="179">
        <v>3.5803367308922707E-3</v>
      </c>
      <c r="N47" s="179">
        <v>4.146647831001422E-3</v>
      </c>
      <c r="O47" s="179">
        <v>1.1843929174581457E-3</v>
      </c>
      <c r="P47" s="179">
        <v>3.3312697672408242E-3</v>
      </c>
      <c r="Q47" s="179">
        <v>8.7543651896390094E-3</v>
      </c>
      <c r="R47" s="179">
        <v>7.0548880196064404E-4</v>
      </c>
      <c r="S47" s="179">
        <v>8.0735162850158475E-4</v>
      </c>
      <c r="T47" s="179">
        <v>0.14323627675669837</v>
      </c>
      <c r="U47" s="179">
        <v>0.43065855966437561</v>
      </c>
      <c r="V47" s="180">
        <v>8.9768992499346772E-5</v>
      </c>
      <c r="W47" s="181">
        <v>2.1301925489721656E-4</v>
      </c>
      <c r="X47" s="113"/>
    </row>
    <row r="48" spans="1:24" ht="15" thickTop="1" x14ac:dyDescent="0.3">
      <c r="A48" s="129" t="s">
        <v>231</v>
      </c>
      <c r="B48" s="130">
        <v>4</v>
      </c>
      <c r="C48" s="131">
        <v>13.305041495526938</v>
      </c>
      <c r="D48" s="132">
        <v>1.8333259262308608</v>
      </c>
      <c r="E48" s="132">
        <v>0.72633014386511707</v>
      </c>
      <c r="F48" s="131">
        <v>1.426793235277251</v>
      </c>
      <c r="G48" s="133">
        <v>5.0739004113642947</v>
      </c>
      <c r="H48" s="134">
        <v>5.139265368506357</v>
      </c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</row>
    <row r="49" spans="1:24" x14ac:dyDescent="0.3">
      <c r="A49" s="114"/>
      <c r="B49" s="115"/>
      <c r="C49" s="115"/>
      <c r="D49" s="115"/>
      <c r="E49" s="115"/>
      <c r="F49" s="115"/>
      <c r="G49" s="115"/>
      <c r="H49" s="116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</row>
    <row r="50" spans="1:24" x14ac:dyDescent="0.3">
      <c r="A50" s="114"/>
      <c r="B50" s="158" t="s">
        <v>214</v>
      </c>
      <c r="C50" s="159">
        <v>13.303609478012916</v>
      </c>
      <c r="D50" s="159">
        <v>1.8367204639100225</v>
      </c>
      <c r="E50" s="159">
        <v>0.72852603459611132</v>
      </c>
      <c r="F50" s="159">
        <v>1.4307344362486099</v>
      </c>
      <c r="G50" s="159">
        <v>5.07401200245212</v>
      </c>
      <c r="H50" s="161">
        <v>5.1298248049134143</v>
      </c>
      <c r="I50" s="113"/>
      <c r="J50" s="113"/>
      <c r="K50" s="113"/>
      <c r="L50" s="113"/>
      <c r="M50" s="113"/>
      <c r="N50" s="113"/>
      <c r="O50" s="113"/>
      <c r="P50" s="113"/>
      <c r="Q50" s="113"/>
      <c r="R50" s="182"/>
      <c r="S50" s="113"/>
      <c r="T50" s="113"/>
      <c r="U50" s="113"/>
      <c r="V50" s="113"/>
      <c r="W50" s="113"/>
      <c r="X50" s="113"/>
    </row>
    <row r="51" spans="1:24" x14ac:dyDescent="0.3">
      <c r="A51" s="114"/>
      <c r="B51" s="158" t="s">
        <v>210</v>
      </c>
      <c r="C51" s="159">
        <v>1.4523579062325527E-2</v>
      </c>
      <c r="D51" s="159">
        <v>1.1471918211381344E-2</v>
      </c>
      <c r="E51" s="159">
        <v>5.368647243710758E-3</v>
      </c>
      <c r="F51" s="159">
        <v>5.7927153141351688E-3</v>
      </c>
      <c r="G51" s="159">
        <v>0.2615757471379877</v>
      </c>
      <c r="H51" s="161">
        <v>0.17186271008430781</v>
      </c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</row>
    <row r="52" spans="1:24" ht="15" thickBot="1" x14ac:dyDescent="0.35">
      <c r="A52" s="166"/>
      <c r="B52" s="167" t="s">
        <v>211</v>
      </c>
      <c r="C52" s="168">
        <v>0.10917021494301132</v>
      </c>
      <c r="D52" s="168">
        <v>0.62458705267321135</v>
      </c>
      <c r="E52" s="168">
        <v>0.73691906517618011</v>
      </c>
      <c r="F52" s="168">
        <v>0.40487704547908182</v>
      </c>
      <c r="G52" s="169">
        <v>5.1552055259541341</v>
      </c>
      <c r="H52" s="183">
        <v>3.3502647092293567</v>
      </c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</row>
    <row r="53" spans="1:24" ht="15" thickTop="1" x14ac:dyDescent="0.3">
      <c r="A53" s="113"/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</row>
    <row r="54" spans="1:24" x14ac:dyDescent="0.3">
      <c r="A54" s="113"/>
      <c r="B54" s="251" t="s">
        <v>232</v>
      </c>
      <c r="C54" s="252"/>
      <c r="D54" s="252"/>
      <c r="E54" s="252"/>
      <c r="F54" s="252"/>
      <c r="G54" s="252"/>
      <c r="H54" s="25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</row>
    <row r="55" spans="1:24" x14ac:dyDescent="0.3">
      <c r="A55" s="113"/>
      <c r="B55" s="114"/>
      <c r="C55" s="115"/>
      <c r="D55" s="115"/>
      <c r="E55" s="115"/>
      <c r="F55" s="115"/>
      <c r="G55" s="115"/>
      <c r="H55" s="116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</row>
    <row r="56" spans="1:24" x14ac:dyDescent="0.3">
      <c r="A56" s="113"/>
      <c r="B56" s="117"/>
      <c r="C56" s="119" t="s">
        <v>181</v>
      </c>
      <c r="D56" s="119" t="s">
        <v>186</v>
      </c>
      <c r="E56" s="119" t="s">
        <v>182</v>
      </c>
      <c r="F56" s="119" t="s">
        <v>180</v>
      </c>
      <c r="G56" s="119" t="s">
        <v>201</v>
      </c>
      <c r="H56" s="120" t="s">
        <v>202</v>
      </c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</row>
    <row r="57" spans="1:24" ht="15" thickBot="1" x14ac:dyDescent="0.35">
      <c r="A57" s="113"/>
      <c r="B57" s="123"/>
      <c r="C57" s="125" t="s">
        <v>205</v>
      </c>
      <c r="D57" s="125" t="s">
        <v>205</v>
      </c>
      <c r="E57" s="125" t="s">
        <v>205</v>
      </c>
      <c r="F57" s="125" t="s">
        <v>205</v>
      </c>
      <c r="G57" s="125" t="s">
        <v>205</v>
      </c>
      <c r="H57" s="126" t="s">
        <v>205</v>
      </c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</row>
    <row r="58" spans="1:24" x14ac:dyDescent="0.3">
      <c r="A58" s="113"/>
      <c r="B58" s="114" t="s">
        <v>233</v>
      </c>
      <c r="C58" s="133">
        <v>13.261711659118962</v>
      </c>
      <c r="D58" s="131">
        <v>1.8314332472966934</v>
      </c>
      <c r="E58" s="131">
        <v>0.72644586008247869</v>
      </c>
      <c r="F58" s="131">
        <v>1.433373145268749</v>
      </c>
      <c r="G58" s="131">
        <v>5.003596206213877</v>
      </c>
      <c r="H58" s="184">
        <v>5.179080834904636</v>
      </c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</row>
    <row r="59" spans="1:24" x14ac:dyDescent="0.3">
      <c r="A59" s="113"/>
      <c r="B59" s="114" t="s">
        <v>234</v>
      </c>
      <c r="C59" s="133">
        <v>13.303609478012916</v>
      </c>
      <c r="D59" s="131">
        <v>1.8367204639100225</v>
      </c>
      <c r="E59" s="131">
        <v>0.72852603459611132</v>
      </c>
      <c r="F59" s="131">
        <v>1.4307344362486099</v>
      </c>
      <c r="G59" s="131">
        <v>5.07401200245212</v>
      </c>
      <c r="H59" s="184">
        <v>5.1298248049134143</v>
      </c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</row>
    <row r="60" spans="1:24" x14ac:dyDescent="0.3">
      <c r="A60" s="113"/>
      <c r="B60" s="114" t="s">
        <v>235</v>
      </c>
      <c r="C60" s="133">
        <v>4.1897818893954053E-2</v>
      </c>
      <c r="D60" s="131">
        <v>5.2872166133290932E-3</v>
      </c>
      <c r="E60" s="131">
        <v>2.0801745136326266E-3</v>
      </c>
      <c r="F60" s="131">
        <v>-2.638709020139185E-3</v>
      </c>
      <c r="G60" s="131">
        <v>7.0415796238243011E-2</v>
      </c>
      <c r="H60" s="184">
        <v>-4.9256029991221695E-2</v>
      </c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</row>
    <row r="61" spans="1:24" x14ac:dyDescent="0.3">
      <c r="A61" s="113"/>
      <c r="B61" s="185" t="s">
        <v>236</v>
      </c>
      <c r="C61" s="186">
        <v>0.31593070314678762</v>
      </c>
      <c r="D61" s="186">
        <v>0.28869283776153709</v>
      </c>
      <c r="E61" s="186">
        <v>0.28634955857501199</v>
      </c>
      <c r="F61" s="186">
        <v>-0.18409086488392681</v>
      </c>
      <c r="G61" s="186">
        <v>1.407303733878343</v>
      </c>
      <c r="H61" s="187">
        <v>-0.95105737024335646</v>
      </c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</row>
    <row r="62" spans="1:24" x14ac:dyDescent="0.3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</row>
    <row r="63" spans="1:24" x14ac:dyDescent="0.3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</row>
    <row r="64" spans="1:24" x14ac:dyDescent="0.3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</row>
    <row r="65" spans="1:24" x14ac:dyDescent="0.3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</row>
  </sheetData>
  <mergeCells count="6">
    <mergeCell ref="B54:H54"/>
    <mergeCell ref="A11:H11"/>
    <mergeCell ref="J11:W11"/>
    <mergeCell ref="J25:W25"/>
    <mergeCell ref="J27:W27"/>
    <mergeCell ref="J41:W4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205"/>
  <sheetViews>
    <sheetView topLeftCell="A76" zoomScale="70" zoomScaleNormal="70" workbookViewId="0">
      <selection activeCell="U127" sqref="U127"/>
    </sheetView>
  </sheetViews>
  <sheetFormatPr defaultRowHeight="14.4" x14ac:dyDescent="0.3"/>
  <cols>
    <col min="1" max="1" width="16" customWidth="1"/>
    <col min="2" max="3" width="9.44140625" bestFit="1" customWidth="1"/>
    <col min="4" max="4" width="13.33203125" customWidth="1"/>
    <col min="5" max="8" width="9.44140625" bestFit="1" customWidth="1"/>
    <col min="9" max="9" width="13" customWidth="1"/>
    <col min="10" max="10" width="17.44140625" customWidth="1"/>
    <col min="11" max="11" width="10.44140625" customWidth="1"/>
    <col min="12" max="20" width="9.44140625" bestFit="1" customWidth="1"/>
    <col min="21" max="21" width="11.5546875" style="11" bestFit="1" customWidth="1"/>
    <col min="22" max="22" width="9.109375" style="11"/>
  </cols>
  <sheetData>
    <row r="1" spans="1:22" ht="53.4" x14ac:dyDescent="0.3">
      <c r="A1" s="33" t="s">
        <v>56</v>
      </c>
      <c r="B1" s="34" t="s">
        <v>57</v>
      </c>
      <c r="C1" s="34" t="s">
        <v>58</v>
      </c>
      <c r="D1" s="35" t="s">
        <v>59</v>
      </c>
      <c r="E1" s="35" t="s">
        <v>60</v>
      </c>
      <c r="F1" s="35" t="s">
        <v>61</v>
      </c>
      <c r="G1" s="35" t="s">
        <v>62</v>
      </c>
      <c r="H1" s="35" t="s">
        <v>63</v>
      </c>
      <c r="I1" s="35" t="s">
        <v>64</v>
      </c>
      <c r="J1" s="35" t="s">
        <v>65</v>
      </c>
      <c r="K1" s="35" t="s">
        <v>66</v>
      </c>
      <c r="L1" s="35" t="s">
        <v>67</v>
      </c>
      <c r="M1" s="35" t="s">
        <v>68</v>
      </c>
      <c r="N1" s="35" t="s">
        <v>69</v>
      </c>
      <c r="O1" s="35" t="s">
        <v>70</v>
      </c>
      <c r="P1" s="36" t="s">
        <v>71</v>
      </c>
      <c r="Q1" s="37" t="s">
        <v>72</v>
      </c>
      <c r="R1" s="36" t="s">
        <v>73</v>
      </c>
      <c r="S1" s="37" t="s">
        <v>74</v>
      </c>
      <c r="T1" s="36" t="s">
        <v>75</v>
      </c>
      <c r="U1" s="100" t="s">
        <v>76</v>
      </c>
      <c r="V1" s="100" t="s">
        <v>77</v>
      </c>
    </row>
    <row r="2" spans="1:22" x14ac:dyDescent="0.3">
      <c r="A2" s="33" t="s">
        <v>78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47"/>
      <c r="V2" s="47"/>
    </row>
    <row r="3" spans="1:22" x14ac:dyDescent="0.3">
      <c r="A3" s="33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47"/>
      <c r="V3" s="47"/>
    </row>
    <row r="4" spans="1:22" x14ac:dyDescent="0.3">
      <c r="A4" s="33"/>
      <c r="B4" s="33" t="s">
        <v>79</v>
      </c>
      <c r="C4" s="33" t="s">
        <v>80</v>
      </c>
      <c r="D4" s="33" t="s">
        <v>79</v>
      </c>
      <c r="E4" s="33" t="s">
        <v>79</v>
      </c>
      <c r="F4" s="33" t="s">
        <v>79</v>
      </c>
      <c r="G4" s="33" t="s">
        <v>80</v>
      </c>
      <c r="H4" s="33" t="s">
        <v>79</v>
      </c>
      <c r="I4" s="33" t="s">
        <v>79</v>
      </c>
      <c r="J4" s="33" t="s">
        <v>79</v>
      </c>
      <c r="K4" s="33" t="s">
        <v>79</v>
      </c>
      <c r="L4" s="33" t="s">
        <v>80</v>
      </c>
      <c r="M4" s="33" t="s">
        <v>79</v>
      </c>
      <c r="N4" s="33" t="s">
        <v>79</v>
      </c>
      <c r="O4" s="33" t="s">
        <v>80</v>
      </c>
      <c r="P4" s="33" t="s">
        <v>79</v>
      </c>
      <c r="Q4" s="33" t="s">
        <v>80</v>
      </c>
      <c r="R4" s="33" t="s">
        <v>79</v>
      </c>
      <c r="S4" s="33" t="s">
        <v>80</v>
      </c>
      <c r="T4" s="33" t="s">
        <v>79</v>
      </c>
      <c r="U4" s="68" t="s">
        <v>79</v>
      </c>
      <c r="V4" s="68" t="s">
        <v>80</v>
      </c>
    </row>
    <row r="5" spans="1:22" x14ac:dyDescent="0.3">
      <c r="A5" s="38" t="s">
        <v>81</v>
      </c>
      <c r="B5" s="47">
        <v>2.6530873170073101E-2</v>
      </c>
      <c r="C5" s="47">
        <v>0.99294051012487505</v>
      </c>
      <c r="D5" s="47">
        <v>1.3707559580322199</v>
      </c>
      <c r="E5" s="47">
        <v>3.8944308020822603E-4</v>
      </c>
      <c r="F5" s="47">
        <v>1.29435764410087E-3</v>
      </c>
      <c r="G5" s="47">
        <v>1.0031292620722501</v>
      </c>
      <c r="H5" s="47">
        <v>0.152943465509639</v>
      </c>
      <c r="I5" s="47">
        <v>137.64145218073301</v>
      </c>
      <c r="J5" s="47">
        <v>121.58173190440699</v>
      </c>
      <c r="K5" s="47">
        <v>1.5134230330038899E-2</v>
      </c>
      <c r="L5" s="47">
        <v>0.98362097499508205</v>
      </c>
      <c r="M5" s="47">
        <v>2.3239809520702701E-3</v>
      </c>
      <c r="N5" s="47">
        <v>1.7995015395409299E-2</v>
      </c>
      <c r="O5" s="47">
        <v>0.95388196922327295</v>
      </c>
      <c r="P5" s="47">
        <v>1.5309836173849799E-4</v>
      </c>
      <c r="Q5" s="47">
        <v>0.98190982891294898</v>
      </c>
      <c r="R5" s="47">
        <v>-9.0967960010072003E-4</v>
      </c>
      <c r="S5" s="47">
        <v>0.98455787490264102</v>
      </c>
      <c r="T5" s="47">
        <v>-2.8299084437458203E-4</v>
      </c>
      <c r="U5" s="47">
        <v>74.528611721058994</v>
      </c>
      <c r="V5" s="47">
        <v>1.0290539399</v>
      </c>
    </row>
    <row r="6" spans="1:22" x14ac:dyDescent="0.3">
      <c r="A6" s="38" t="s">
        <v>82</v>
      </c>
      <c r="B6" s="47">
        <v>26.631564709289901</v>
      </c>
      <c r="C6" s="47">
        <v>1.0273740179356401</v>
      </c>
      <c r="D6" s="47">
        <v>1248.3776644084301</v>
      </c>
      <c r="E6" s="47">
        <v>0.83266546242649098</v>
      </c>
      <c r="F6" s="47">
        <v>3.3967089849432099</v>
      </c>
      <c r="G6" s="47">
        <v>0.99745747612384095</v>
      </c>
      <c r="H6" s="47">
        <v>21.105064822685399</v>
      </c>
      <c r="I6" s="47">
        <v>128612.46492225101</v>
      </c>
      <c r="J6" s="47">
        <v>156924.308866162</v>
      </c>
      <c r="K6" s="47">
        <v>267.76688981386502</v>
      </c>
      <c r="L6" s="47">
        <v>1.00389183638886</v>
      </c>
      <c r="M6" s="47">
        <v>3.3580967301440898</v>
      </c>
      <c r="N6" s="47">
        <v>1.60850807798562</v>
      </c>
      <c r="O6" s="47">
        <v>0.97152281836880605</v>
      </c>
      <c r="P6" s="47">
        <v>9.6413898372586394E-3</v>
      </c>
      <c r="Q6" s="47">
        <v>0.97260475949173997</v>
      </c>
      <c r="R6" s="47">
        <v>0.345018778953817</v>
      </c>
      <c r="S6" s="47">
        <v>0.97402763623144994</v>
      </c>
      <c r="T6" s="47">
        <v>3.17128956448385E-2</v>
      </c>
      <c r="U6" s="47">
        <v>136394.51651360301</v>
      </c>
      <c r="V6" s="47">
        <v>1.0580058224362701</v>
      </c>
    </row>
    <row r="7" spans="1:22" x14ac:dyDescent="0.3">
      <c r="A7" s="38" t="s">
        <v>83</v>
      </c>
      <c r="B7" s="47">
        <v>197.66887692695801</v>
      </c>
      <c r="C7" s="47">
        <v>1.0083821217179101</v>
      </c>
      <c r="D7" s="47">
        <v>879.27419187715896</v>
      </c>
      <c r="E7" s="47">
        <v>9.7242537044956006</v>
      </c>
      <c r="F7" s="47">
        <v>1.8437559489242701</v>
      </c>
      <c r="G7" s="47">
        <v>0.98195860408721003</v>
      </c>
      <c r="H7" s="47">
        <v>172.99836357016301</v>
      </c>
      <c r="I7" s="47">
        <v>589363.00507921795</v>
      </c>
      <c r="J7" s="47">
        <v>713330.61923809501</v>
      </c>
      <c r="K7" s="47">
        <v>1828.2601154640099</v>
      </c>
      <c r="L7" s="47">
        <v>0.97439360792651197</v>
      </c>
      <c r="M7" s="47">
        <v>25.642273724802902</v>
      </c>
      <c r="N7" s="47">
        <v>2.2849947352340099</v>
      </c>
      <c r="O7" s="47">
        <v>0.98263759106027404</v>
      </c>
      <c r="P7" s="47">
        <v>1.45416532555224E-2</v>
      </c>
      <c r="Q7" s="47">
        <v>0.97570841713735201</v>
      </c>
      <c r="R7" s="47">
        <v>0.119153656540255</v>
      </c>
      <c r="S7" s="47">
        <v>0.97121151612312595</v>
      </c>
      <c r="T7" s="47">
        <v>1.17143255732454E-2</v>
      </c>
      <c r="U7" s="47">
        <v>651488.66639173101</v>
      </c>
      <c r="V7" s="47">
        <v>1.07091657289785</v>
      </c>
    </row>
    <row r="8" spans="1:22" x14ac:dyDescent="0.3">
      <c r="A8" s="38" t="s">
        <v>84</v>
      </c>
      <c r="B8" s="47">
        <v>208.53483808379801</v>
      </c>
      <c r="C8" s="47">
        <v>1.0204473174516799</v>
      </c>
      <c r="D8" s="47">
        <v>877.880149683127</v>
      </c>
      <c r="E8" s="47">
        <v>9.7777440366867303</v>
      </c>
      <c r="F8" s="47">
        <v>1.7034733519743599</v>
      </c>
      <c r="G8" s="47">
        <v>0.99938015535589098</v>
      </c>
      <c r="H8" s="47">
        <v>173.955118453631</v>
      </c>
      <c r="I8" s="47">
        <v>590841.69693300105</v>
      </c>
      <c r="J8" s="47">
        <v>724545.53442501801</v>
      </c>
      <c r="K8" s="47">
        <v>1845.10360143343</v>
      </c>
      <c r="L8" s="47">
        <v>1.0118863762196699</v>
      </c>
      <c r="M8" s="47">
        <v>25.176958947967201</v>
      </c>
      <c r="N8" s="47">
        <v>2.1182083576263802</v>
      </c>
      <c r="O8" s="47">
        <v>0.98183365668607903</v>
      </c>
      <c r="P8" s="47">
        <v>2.15451816626589E-2</v>
      </c>
      <c r="Q8" s="47">
        <v>0.972553502776624</v>
      </c>
      <c r="R8" s="47">
        <v>0.10736140936991399</v>
      </c>
      <c r="S8" s="47">
        <v>0.95710893542780395</v>
      </c>
      <c r="T8" s="47">
        <v>1.21369377979427E-2</v>
      </c>
      <c r="U8" s="47">
        <v>649131.73875239305</v>
      </c>
      <c r="V8" s="47">
        <v>1.0806854793678</v>
      </c>
    </row>
    <row r="9" spans="1:22" x14ac:dyDescent="0.3">
      <c r="A9" s="38" t="s">
        <v>85</v>
      </c>
      <c r="B9" s="47">
        <v>5.8959528114729203</v>
      </c>
      <c r="C9" s="47">
        <v>1.02229159380149</v>
      </c>
      <c r="D9" s="47">
        <v>175.413272836781</v>
      </c>
      <c r="E9" s="47">
        <v>0.144793531948501</v>
      </c>
      <c r="F9" s="47">
        <v>9.0520326817772098E-2</v>
      </c>
      <c r="G9" s="47">
        <v>0.99834480699838302</v>
      </c>
      <c r="H9" s="47">
        <v>5.9722808565858303</v>
      </c>
      <c r="I9" s="47">
        <v>29694.9849375616</v>
      </c>
      <c r="J9" s="47">
        <v>35789.135202515303</v>
      </c>
      <c r="K9" s="47">
        <v>90.057895312412299</v>
      </c>
      <c r="L9" s="47">
        <v>0.99456405728306896</v>
      </c>
      <c r="M9" s="47">
        <v>1.2167210906261501</v>
      </c>
      <c r="N9" s="47">
        <v>0.194782667646969</v>
      </c>
      <c r="O9" s="47">
        <v>0.97327932196086997</v>
      </c>
      <c r="P9" s="47">
        <v>1.9852130394275398E-3</v>
      </c>
      <c r="Q9" s="47">
        <v>0.97402124065108397</v>
      </c>
      <c r="R9" s="47">
        <v>2.2096777886499001E-2</v>
      </c>
      <c r="S9" s="47">
        <v>0.98770342761923802</v>
      </c>
      <c r="T9" s="47">
        <v>2.8806498537193902E-3</v>
      </c>
      <c r="U9" s="47">
        <v>31496.204950285701</v>
      </c>
      <c r="V9" s="47">
        <v>1.04730411548536</v>
      </c>
    </row>
    <row r="10" spans="1:22" x14ac:dyDescent="0.3">
      <c r="A10" s="38" t="s">
        <v>86</v>
      </c>
      <c r="B10" s="47">
        <v>26.753048122141799</v>
      </c>
      <c r="C10" s="47">
        <v>1.0615481689024</v>
      </c>
      <c r="D10" s="47">
        <v>1878.5737091436899</v>
      </c>
      <c r="E10" s="47">
        <v>0.56879927385140705</v>
      </c>
      <c r="F10" s="47">
        <v>1.7765898538177101</v>
      </c>
      <c r="G10" s="47">
        <v>1.0221328576598401</v>
      </c>
      <c r="H10" s="47">
        <v>22.642261340819399</v>
      </c>
      <c r="I10" s="47">
        <v>281972.01133665</v>
      </c>
      <c r="J10" s="47">
        <v>348390.63464585302</v>
      </c>
      <c r="K10" s="47">
        <v>862.82008826657295</v>
      </c>
      <c r="L10" s="47">
        <v>1.03835777977461</v>
      </c>
      <c r="M10" s="47">
        <v>1.6711070255153999</v>
      </c>
      <c r="N10" s="47">
        <v>1.5027419657560299</v>
      </c>
      <c r="O10" s="47">
        <v>0.98310692772466901</v>
      </c>
      <c r="P10" s="47">
        <v>2.9612712486595701E-2</v>
      </c>
      <c r="Q10" s="47">
        <v>0.97508390500492503</v>
      </c>
      <c r="R10" s="47">
        <v>0.21136698895602199</v>
      </c>
      <c r="S10" s="47">
        <v>0.97720720291935104</v>
      </c>
      <c r="T10" s="47">
        <v>1.8389343216413001E-2</v>
      </c>
      <c r="U10" s="47">
        <v>317757.59858900303</v>
      </c>
      <c r="V10" s="47">
        <v>1.04751651204257</v>
      </c>
    </row>
    <row r="11" spans="1:22" x14ac:dyDescent="0.3">
      <c r="A11" s="38" t="s">
        <v>87</v>
      </c>
      <c r="B11" s="47">
        <v>1168.9878623945799</v>
      </c>
      <c r="C11" s="47">
        <v>1.0160724329995301</v>
      </c>
      <c r="D11" s="47">
        <v>1409.59216684895</v>
      </c>
      <c r="E11" s="47">
        <v>104.379519145431</v>
      </c>
      <c r="F11" s="47">
        <v>6.4657677574908998</v>
      </c>
      <c r="G11" s="47">
        <v>0.99894271393269296</v>
      </c>
      <c r="H11" s="47">
        <v>636.42838944574999</v>
      </c>
      <c r="I11" s="47">
        <v>480449.077953047</v>
      </c>
      <c r="J11" s="47">
        <v>589418.01535616303</v>
      </c>
      <c r="K11" s="47">
        <v>785.68336158028706</v>
      </c>
      <c r="L11" s="47">
        <v>1.00726790166295</v>
      </c>
      <c r="M11" s="47">
        <v>8.9715425674858107</v>
      </c>
      <c r="N11" s="47">
        <v>6.9464917634336203</v>
      </c>
      <c r="O11" s="47">
        <v>0.98665204676031704</v>
      </c>
      <c r="P11" s="47">
        <v>2.43663336856519E-2</v>
      </c>
      <c r="Q11" s="47">
        <v>0.982953685035165</v>
      </c>
      <c r="R11" s="47">
        <v>0.97679421831580504</v>
      </c>
      <c r="S11" s="47">
        <v>0.96859272854973499</v>
      </c>
      <c r="T11" s="47">
        <v>0.12105849774704799</v>
      </c>
      <c r="U11" s="47">
        <v>527082.14338216395</v>
      </c>
      <c r="V11" s="47">
        <v>1.0743631131003499</v>
      </c>
    </row>
    <row r="12" spans="1:22" x14ac:dyDescent="0.3">
      <c r="A12" s="38" t="s">
        <v>88</v>
      </c>
      <c r="B12" s="47">
        <v>1158.74941788103</v>
      </c>
      <c r="C12" s="47">
        <v>1.0166321805248899</v>
      </c>
      <c r="D12" s="47">
        <v>1523.94495330021</v>
      </c>
      <c r="E12" s="47">
        <v>104.756025506481</v>
      </c>
      <c r="F12" s="47">
        <v>6.3034731105512503</v>
      </c>
      <c r="G12" s="47">
        <v>1.01343314725003</v>
      </c>
      <c r="H12" s="47">
        <v>663.58668010061604</v>
      </c>
      <c r="I12" s="47">
        <v>489106.29419847898</v>
      </c>
      <c r="J12" s="47">
        <v>593975.52482233895</v>
      </c>
      <c r="K12" s="47">
        <v>801.898716847125</v>
      </c>
      <c r="L12" s="47">
        <v>1.0392752589468399</v>
      </c>
      <c r="M12" s="47">
        <v>9.1080523115559302</v>
      </c>
      <c r="N12" s="47">
        <v>7.21317795859329</v>
      </c>
      <c r="O12" s="47">
        <v>1.00578269162209</v>
      </c>
      <c r="P12" s="47">
        <v>2.0081748688091799E-2</v>
      </c>
      <c r="Q12" s="47">
        <v>0.97117634412399101</v>
      </c>
      <c r="R12" s="47">
        <v>0.94868142494778496</v>
      </c>
      <c r="S12" s="47">
        <v>0.98811066091530697</v>
      </c>
      <c r="T12" s="47">
        <v>9.5318984452863603E-2</v>
      </c>
      <c r="U12" s="47">
        <v>543242.17213534203</v>
      </c>
      <c r="V12" s="47">
        <v>1.0237104568650499</v>
      </c>
    </row>
    <row r="13" spans="1:22" x14ac:dyDescent="0.3">
      <c r="A13" s="38" t="s">
        <v>89</v>
      </c>
      <c r="B13" s="47"/>
      <c r="C13" s="47"/>
      <c r="D13" s="47"/>
      <c r="E13" s="47"/>
      <c r="F13" s="47"/>
      <c r="G13" s="47"/>
      <c r="H13" s="47"/>
      <c r="I13" s="47"/>
      <c r="J13" s="47">
        <f>AVERAGE(J6:J12)</f>
        <v>451767.68179373501</v>
      </c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</row>
    <row r="14" spans="1:22" x14ac:dyDescent="0.3">
      <c r="A14" s="38" t="s">
        <v>90</v>
      </c>
      <c r="B14" s="47">
        <v>352.271182944261</v>
      </c>
      <c r="C14" s="47">
        <v>0.98914051081765397</v>
      </c>
      <c r="D14" s="47">
        <v>8782.2323204055592</v>
      </c>
      <c r="E14" s="47">
        <v>106.193867082103</v>
      </c>
      <c r="F14" s="47">
        <v>0.27898519910745301</v>
      </c>
      <c r="G14" s="47">
        <v>0.98195444940089804</v>
      </c>
      <c r="H14" s="47">
        <v>14.1747155713057</v>
      </c>
      <c r="I14" s="47">
        <v>966398.39889666997</v>
      </c>
      <c r="J14" s="47">
        <v>1181286.0704351801</v>
      </c>
      <c r="K14" s="47">
        <v>3984.65427426426</v>
      </c>
      <c r="L14" s="47">
        <v>1.00757235550118</v>
      </c>
      <c r="M14" s="47">
        <v>580.74514135750303</v>
      </c>
      <c r="N14" s="47">
        <v>51.995489314844797</v>
      </c>
      <c r="O14" s="47">
        <v>1.0003920566247799</v>
      </c>
      <c r="P14" s="47">
        <v>6.4458981639057195E-2</v>
      </c>
      <c r="Q14" s="47">
        <v>0.937719698982587</v>
      </c>
      <c r="R14" s="47">
        <v>0.87177352961104904</v>
      </c>
      <c r="S14" s="47">
        <v>0.93686279357243896</v>
      </c>
      <c r="T14" s="47">
        <v>5.8870422866000999E-2</v>
      </c>
      <c r="U14" s="47">
        <v>1059848.32915048</v>
      </c>
      <c r="V14" s="47">
        <v>0.99816030062855698</v>
      </c>
    </row>
    <row r="15" spans="1:22" x14ac:dyDescent="0.3">
      <c r="A15" s="38" t="s">
        <v>91</v>
      </c>
      <c r="B15" s="47">
        <v>150.43854754163499</v>
      </c>
      <c r="C15" s="47">
        <v>0.97605700208666502</v>
      </c>
      <c r="D15" s="47">
        <v>8304.5196961654292</v>
      </c>
      <c r="E15" s="47">
        <v>59.722544361681202</v>
      </c>
      <c r="F15" s="47">
        <v>8.3411641466266007E-2</v>
      </c>
      <c r="G15" s="47">
        <v>0.95436633108637803</v>
      </c>
      <c r="H15" s="47">
        <v>9.7774984883829106</v>
      </c>
      <c r="I15" s="47">
        <v>751428.26702458004</v>
      </c>
      <c r="J15" s="47">
        <v>917950.36601868598</v>
      </c>
      <c r="K15" s="47">
        <v>3354.41353464437</v>
      </c>
      <c r="L15" s="47">
        <v>1.0010317469777199</v>
      </c>
      <c r="M15" s="47">
        <v>68.988169599703994</v>
      </c>
      <c r="N15" s="47">
        <v>12.6828628321731</v>
      </c>
      <c r="O15" s="47">
        <v>0.98787871034248498</v>
      </c>
      <c r="P15" s="47">
        <v>2.3874474758172299E-2</v>
      </c>
      <c r="Q15" s="47">
        <v>0.94362277913135795</v>
      </c>
      <c r="R15" s="47">
        <v>0.228480248346946</v>
      </c>
      <c r="S15" s="47">
        <v>0.94671149134747101</v>
      </c>
      <c r="T15" s="47">
        <v>3.0637745750861701E-3</v>
      </c>
      <c r="U15" s="47">
        <v>814505.36906285502</v>
      </c>
      <c r="V15" s="47">
        <v>0.98432080136454503</v>
      </c>
    </row>
    <row r="16" spans="1:22" x14ac:dyDescent="0.3">
      <c r="A16" s="38" t="s">
        <v>92</v>
      </c>
      <c r="B16" s="47">
        <v>417.56159501368398</v>
      </c>
      <c r="C16" s="47">
        <v>0.97466937864037495</v>
      </c>
      <c r="D16" s="47">
        <v>9043.0219171454792</v>
      </c>
      <c r="E16" s="47">
        <v>464.86869045387903</v>
      </c>
      <c r="F16" s="47">
        <v>0.477416547861304</v>
      </c>
      <c r="G16" s="47">
        <v>0.95603980700260605</v>
      </c>
      <c r="H16" s="47">
        <v>5.1798922925248201</v>
      </c>
      <c r="I16" s="47">
        <v>788193.92357751995</v>
      </c>
      <c r="J16" s="47">
        <v>958253.00407793198</v>
      </c>
      <c r="K16" s="47">
        <v>2814.3572244946199</v>
      </c>
      <c r="L16" s="47">
        <v>1.0112603659367001</v>
      </c>
      <c r="M16" s="47">
        <v>2438.7257837121101</v>
      </c>
      <c r="N16" s="47">
        <v>30.564371521136302</v>
      </c>
      <c r="O16" s="47">
        <v>0.99930025801940903</v>
      </c>
      <c r="P16" s="47">
        <v>9.9976458274850192E-3</v>
      </c>
      <c r="Q16" s="47">
        <v>0.95419859139651197</v>
      </c>
      <c r="R16" s="47">
        <v>0.81122511033314204</v>
      </c>
      <c r="S16" s="47">
        <v>0.944344136633256</v>
      </c>
      <c r="T16" s="47">
        <v>-5.8949815393746401E-3</v>
      </c>
      <c r="U16" s="47">
        <v>900884.88685285603</v>
      </c>
      <c r="V16" s="47">
        <v>0.99704407495495795</v>
      </c>
    </row>
    <row r="17" spans="1:22" x14ac:dyDescent="0.3">
      <c r="A17" s="38" t="s">
        <v>93</v>
      </c>
      <c r="B17" s="47">
        <v>417.42155887638501</v>
      </c>
      <c r="C17" s="47">
        <v>1.0053797262389399</v>
      </c>
      <c r="D17" s="47">
        <v>5670.6377888889901</v>
      </c>
      <c r="E17" s="47">
        <v>334.933471554422</v>
      </c>
      <c r="F17" s="47">
        <v>1.6141599905620099E-2</v>
      </c>
      <c r="G17" s="47">
        <v>0.97230847362783901</v>
      </c>
      <c r="H17" s="47">
        <v>2.58198027218369</v>
      </c>
      <c r="I17" s="47">
        <v>650557.27314004896</v>
      </c>
      <c r="J17" s="47">
        <v>798233.88616673695</v>
      </c>
      <c r="K17" s="47">
        <v>2334.2979056886902</v>
      </c>
      <c r="L17" s="47">
        <v>1.0223205964456501</v>
      </c>
      <c r="M17" s="47">
        <v>715.87781792675003</v>
      </c>
      <c r="N17" s="47">
        <v>30.8570537895041</v>
      </c>
      <c r="O17" s="47">
        <v>1.0064004780670699</v>
      </c>
      <c r="P17" s="47">
        <v>7.1839762707037796E-3</v>
      </c>
      <c r="Q17" s="47">
        <v>0.95568148858549995</v>
      </c>
      <c r="R17" s="47">
        <v>0.38165085161552997</v>
      </c>
      <c r="S17" s="47">
        <v>0.93918967925961205</v>
      </c>
      <c r="T17" s="47">
        <v>-8.0667460291311902E-3</v>
      </c>
      <c r="U17" s="47">
        <v>728655.46394719102</v>
      </c>
      <c r="V17" s="47">
        <v>0.99693677374848699</v>
      </c>
    </row>
    <row r="18" spans="1:22" x14ac:dyDescent="0.3">
      <c r="A18" s="38" t="s">
        <v>94</v>
      </c>
      <c r="B18" s="47">
        <v>406.073403549067</v>
      </c>
      <c r="C18" s="47">
        <v>1.0061627155911601</v>
      </c>
      <c r="D18" s="47">
        <v>7588.9346578070699</v>
      </c>
      <c r="E18" s="47">
        <v>405.74023243475898</v>
      </c>
      <c r="F18" s="47">
        <v>4.7116577890059602E-2</v>
      </c>
      <c r="G18" s="47">
        <v>0.99082801180604596</v>
      </c>
      <c r="H18" s="47">
        <v>2.7271313570103701</v>
      </c>
      <c r="I18" s="47">
        <v>570115.46950407606</v>
      </c>
      <c r="J18" s="47">
        <v>693050.07918377698</v>
      </c>
      <c r="K18" s="47">
        <v>2110.6110573216602</v>
      </c>
      <c r="L18" s="47">
        <v>1.03162196870353</v>
      </c>
      <c r="M18" s="47">
        <v>117.08979861059601</v>
      </c>
      <c r="N18" s="47">
        <v>24.678917341436598</v>
      </c>
      <c r="O18" s="47">
        <v>1.0163684643019</v>
      </c>
      <c r="P18" s="47">
        <v>2.5430184776105199E-3</v>
      </c>
      <c r="Q18" s="47">
        <v>0.96899702048964298</v>
      </c>
      <c r="R18" s="47">
        <v>0.24216647038166</v>
      </c>
      <c r="S18" s="47">
        <v>0.95278552960496599</v>
      </c>
      <c r="T18" s="47">
        <v>-6.9065894781124701E-3</v>
      </c>
      <c r="U18" s="47">
        <v>641160.83571061899</v>
      </c>
      <c r="V18" s="47">
        <v>0.98224329162334301</v>
      </c>
    </row>
    <row r="19" spans="1:22" x14ac:dyDescent="0.3">
      <c r="A19" s="38" t="s">
        <v>95</v>
      </c>
      <c r="B19" s="47">
        <v>407.83750252829799</v>
      </c>
      <c r="C19" s="47">
        <v>1.00588421294454</v>
      </c>
      <c r="D19" s="47">
        <v>7535.44041153133</v>
      </c>
      <c r="E19" s="47">
        <v>402.05688323454598</v>
      </c>
      <c r="F19" s="47">
        <v>6.7649519045466303E-2</v>
      </c>
      <c r="G19" s="47">
        <v>0.98745322075712105</v>
      </c>
      <c r="H19" s="47">
        <v>2.41310116150252</v>
      </c>
      <c r="I19" s="47">
        <v>579861.22450704803</v>
      </c>
      <c r="J19" s="47">
        <v>697251.09863308596</v>
      </c>
      <c r="K19" s="47">
        <v>2124.3459646691899</v>
      </c>
      <c r="L19" s="47">
        <v>1.0160435684037701</v>
      </c>
      <c r="M19" s="47">
        <v>118.580771047006</v>
      </c>
      <c r="N19" s="47">
        <v>24.763050263252801</v>
      </c>
      <c r="O19" s="47">
        <v>1.0257394789271199</v>
      </c>
      <c r="P19" s="47">
        <v>3.88701177697179E-3</v>
      </c>
      <c r="Q19" s="47">
        <v>0.97081924479859205</v>
      </c>
      <c r="R19" s="47">
        <v>0.258884625808531</v>
      </c>
      <c r="S19" s="47">
        <v>0.95691069356077796</v>
      </c>
      <c r="T19" s="47">
        <v>-8.1218334640652708E-3</v>
      </c>
      <c r="U19" s="47">
        <v>637262.26117965195</v>
      </c>
      <c r="V19" s="47">
        <v>1.00160370947729</v>
      </c>
    </row>
    <row r="20" spans="1:22" x14ac:dyDescent="0.3">
      <c r="A20" s="38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</row>
    <row r="21" spans="1:22" x14ac:dyDescent="0.3">
      <c r="A21" s="38" t="s">
        <v>96</v>
      </c>
      <c r="B21" s="47">
        <v>1.9536342292119999</v>
      </c>
      <c r="C21" s="47">
        <v>1.1095484507072999</v>
      </c>
      <c r="D21" s="47">
        <v>733.961211075454</v>
      </c>
      <c r="E21" s="47">
        <v>0.163306385400666</v>
      </c>
      <c r="F21" s="47">
        <v>0.31317250602046198</v>
      </c>
      <c r="G21" s="47">
        <v>1.0751567167060201</v>
      </c>
      <c r="H21" s="47">
        <v>5.2993465963762398</v>
      </c>
      <c r="I21" s="47">
        <v>31128.283476274701</v>
      </c>
      <c r="J21" s="47">
        <v>39074.826766169703</v>
      </c>
      <c r="K21" s="47">
        <v>11.513956332533001</v>
      </c>
      <c r="L21" s="47">
        <v>1.0357035459664099</v>
      </c>
      <c r="M21" s="47">
        <v>18.982095200719002</v>
      </c>
      <c r="N21" s="47">
        <v>0.95671601527667005</v>
      </c>
      <c r="O21" s="47">
        <v>1.0683609211318299</v>
      </c>
      <c r="P21" s="47">
        <v>1.53163696251853E-3</v>
      </c>
      <c r="Q21" s="47">
        <v>1.06277612184282</v>
      </c>
      <c r="R21" s="47">
        <v>1.6984849178823098E-2</v>
      </c>
      <c r="S21" s="47">
        <v>1.0225960667312799</v>
      </c>
      <c r="T21" s="47">
        <v>1.8994264212723402E-2</v>
      </c>
      <c r="U21" s="47">
        <v>32751.334231830901</v>
      </c>
      <c r="V21" s="47">
        <v>1.1192899572099</v>
      </c>
    </row>
    <row r="22" spans="1:22" x14ac:dyDescent="0.3">
      <c r="A22" s="38" t="s">
        <v>97</v>
      </c>
      <c r="B22" s="47">
        <v>0.92081585772921404</v>
      </c>
      <c r="C22" s="47">
        <v>1.0732939103094601</v>
      </c>
      <c r="D22" s="47">
        <v>652.64314655701105</v>
      </c>
      <c r="E22" s="47">
        <v>0.13306049491934599</v>
      </c>
      <c r="F22" s="47">
        <v>0.44405179907571501</v>
      </c>
      <c r="G22" s="47">
        <v>1.0792563947204801</v>
      </c>
      <c r="H22" s="47">
        <v>3.08221372946196</v>
      </c>
      <c r="I22" s="47">
        <v>38247.553319622901</v>
      </c>
      <c r="J22" s="47">
        <v>47276.297763701899</v>
      </c>
      <c r="K22" s="47">
        <v>5.8049033304441204</v>
      </c>
      <c r="L22" s="47">
        <v>1.0385986341171001</v>
      </c>
      <c r="M22" s="47">
        <v>6.9932803555277996</v>
      </c>
      <c r="N22" s="47">
        <v>1.08326403278481</v>
      </c>
      <c r="O22" s="47">
        <v>1.06000562708034</v>
      </c>
      <c r="P22" s="47">
        <v>4.5969707148557004E-3</v>
      </c>
      <c r="Q22" s="47">
        <v>1.0605878392927299</v>
      </c>
      <c r="R22" s="47">
        <v>1.54359450956486E-2</v>
      </c>
      <c r="S22" s="47">
        <v>1.0424426218776801</v>
      </c>
      <c r="T22" s="47">
        <v>2.3034090515974302E-2</v>
      </c>
      <c r="U22" s="47">
        <v>38907.100114537498</v>
      </c>
      <c r="V22" s="47">
        <v>1.13828996387128</v>
      </c>
    </row>
    <row r="23" spans="1:22" x14ac:dyDescent="0.3">
      <c r="A23" s="38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</row>
    <row r="24" spans="1:22" x14ac:dyDescent="0.3">
      <c r="A24" s="38" t="s">
        <v>98</v>
      </c>
      <c r="B24" s="47">
        <v>0.25268736039130602</v>
      </c>
      <c r="C24" s="47">
        <v>1.00194870125402</v>
      </c>
      <c r="D24" s="47">
        <v>1.34863143664763</v>
      </c>
      <c r="E24" s="47">
        <v>9.0619567665085703E-4</v>
      </c>
      <c r="F24" s="47">
        <v>6.9613593821926895E-4</v>
      </c>
      <c r="G24" s="47">
        <v>0.98825880866137095</v>
      </c>
      <c r="H24" s="47">
        <v>6.5241421012043305E-2</v>
      </c>
      <c r="I24" s="47">
        <v>142.886845713855</v>
      </c>
      <c r="J24" s="47">
        <v>130.756931606541</v>
      </c>
      <c r="K24" s="47">
        <v>9.2235670223624801E-3</v>
      </c>
      <c r="L24" s="47">
        <v>1.01497428624996</v>
      </c>
      <c r="M24" s="47">
        <v>1.21476399513134E-4</v>
      </c>
      <c r="N24" s="47">
        <v>5.4615791523470798E-2</v>
      </c>
      <c r="O24" s="47">
        <v>0.98069167167982996</v>
      </c>
      <c r="P24" s="47">
        <v>3.0059417913358801E-4</v>
      </c>
      <c r="Q24" s="47">
        <v>0.99373838749539001</v>
      </c>
      <c r="R24" s="47">
        <v>-9.5108167611947201E-5</v>
      </c>
      <c r="S24" s="47">
        <v>1.00517848956077</v>
      </c>
      <c r="T24" s="47">
        <v>-3.49588720400673E-4</v>
      </c>
      <c r="U24" s="47">
        <v>75.747614146128797</v>
      </c>
      <c r="V24" s="47">
        <v>1.0047613968398801</v>
      </c>
    </row>
    <row r="25" spans="1:22" x14ac:dyDescent="0.3">
      <c r="A25" s="38" t="s">
        <v>99</v>
      </c>
      <c r="B25" s="47">
        <v>0.92542798170624496</v>
      </c>
      <c r="C25" s="47">
        <v>1.0085187460405101</v>
      </c>
      <c r="D25" s="47">
        <v>1.3851257022663901</v>
      </c>
      <c r="E25" s="47">
        <v>3.1275559810847202E-3</v>
      </c>
      <c r="F25" s="47">
        <v>1.91263035956352E-3</v>
      </c>
      <c r="G25" s="47">
        <v>0.99102652436899397</v>
      </c>
      <c r="H25" s="47">
        <v>3.7667261568015302E-2</v>
      </c>
      <c r="I25" s="47">
        <v>141.23011896623001</v>
      </c>
      <c r="J25" s="47">
        <v>145.839625013503</v>
      </c>
      <c r="K25" s="47">
        <v>1.10092882867201E-2</v>
      </c>
      <c r="L25" s="47">
        <v>1.0124094626489299</v>
      </c>
      <c r="M25" s="47">
        <v>-7.32645818430603E-4</v>
      </c>
      <c r="N25" s="47">
        <v>0.38772940736006001</v>
      </c>
      <c r="O25" s="47">
        <v>0.97654209366365397</v>
      </c>
      <c r="P25" s="47">
        <v>4.2205583926495501E-4</v>
      </c>
      <c r="Q25" s="47">
        <v>0.96600205271666495</v>
      </c>
      <c r="R25" s="47">
        <v>-4.51724295542243E-4</v>
      </c>
      <c r="S25" s="47">
        <v>0.98644960160627304</v>
      </c>
      <c r="T25" s="47">
        <v>-4.0561365610241202E-4</v>
      </c>
      <c r="U25" s="47">
        <v>75.589608838831694</v>
      </c>
      <c r="V25" s="47">
        <v>1.0000649983537899</v>
      </c>
    </row>
    <row r="26" spans="1:22" x14ac:dyDescent="0.3">
      <c r="A26" s="38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</row>
    <row r="27" spans="1:22" x14ac:dyDescent="0.3">
      <c r="A27" s="33" t="s">
        <v>100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</row>
    <row r="28" spans="1:22" x14ac:dyDescent="0.3">
      <c r="A28" s="33"/>
      <c r="B28" s="68" t="s">
        <v>79</v>
      </c>
      <c r="C28" s="68" t="s">
        <v>80</v>
      </c>
      <c r="D28" s="68" t="s">
        <v>79</v>
      </c>
      <c r="E28" s="68" t="s">
        <v>79</v>
      </c>
      <c r="F28" s="68" t="s">
        <v>79</v>
      </c>
      <c r="G28" s="68" t="s">
        <v>80</v>
      </c>
      <c r="H28" s="68" t="s">
        <v>79</v>
      </c>
      <c r="I28" s="68" t="s">
        <v>79</v>
      </c>
      <c r="J28" s="68" t="s">
        <v>79</v>
      </c>
      <c r="K28" s="68" t="s">
        <v>79</v>
      </c>
      <c r="L28" s="68" t="s">
        <v>80</v>
      </c>
      <c r="M28" s="68" t="s">
        <v>79</v>
      </c>
      <c r="N28" s="68" t="s">
        <v>79</v>
      </c>
      <c r="O28" s="68" t="s">
        <v>80</v>
      </c>
      <c r="P28" s="68" t="s">
        <v>79</v>
      </c>
      <c r="Q28" s="68" t="s">
        <v>80</v>
      </c>
      <c r="R28" s="68" t="s">
        <v>79</v>
      </c>
      <c r="S28" s="68" t="s">
        <v>80</v>
      </c>
      <c r="T28" s="68" t="s">
        <v>79</v>
      </c>
      <c r="U28" s="68" t="s">
        <v>79</v>
      </c>
      <c r="V28" s="68" t="s">
        <v>80</v>
      </c>
    </row>
    <row r="29" spans="1:22" x14ac:dyDescent="0.3">
      <c r="A29" s="38" t="s">
        <v>101</v>
      </c>
      <c r="B29" s="47">
        <v>2.1823024309996201E-4</v>
      </c>
      <c r="C29" s="47">
        <v>0.95227980870767803</v>
      </c>
      <c r="D29" s="47">
        <v>1.3306124925123299</v>
      </c>
      <c r="E29" s="47">
        <v>1.39809675169636E-3</v>
      </c>
      <c r="F29" s="47">
        <v>-3.6336259125253998E-4</v>
      </c>
      <c r="G29" s="47">
        <v>0.94890276802698703</v>
      </c>
      <c r="H29" s="47">
        <v>9.3373068206080906E-2</v>
      </c>
      <c r="I29" s="47">
        <v>138.95825825276501</v>
      </c>
      <c r="J29" s="47">
        <v>132.54303972936</v>
      </c>
      <c r="K29" s="47">
        <v>3.1580350316707098E-2</v>
      </c>
      <c r="L29" s="47">
        <v>0.910346064357759</v>
      </c>
      <c r="M29" s="47">
        <v>2.4445362041211598E-3</v>
      </c>
      <c r="N29" s="47">
        <v>-5.9878073779088296E-3</v>
      </c>
      <c r="O29" s="47">
        <v>0.95106438761255996</v>
      </c>
      <c r="P29" s="47">
        <v>1.2806103334913499E-3</v>
      </c>
      <c r="Q29" s="47">
        <v>0.96502478954876303</v>
      </c>
      <c r="R29" s="47">
        <v>1.84076651033155E-3</v>
      </c>
      <c r="S29" s="47">
        <v>0.96481546998396495</v>
      </c>
      <c r="T29" s="47">
        <v>3.6174391385725602E-3</v>
      </c>
      <c r="U29" s="47">
        <v>75.390601879460604</v>
      </c>
      <c r="V29" s="47">
        <v>0.98207284483287505</v>
      </c>
    </row>
    <row r="30" spans="1:22" x14ac:dyDescent="0.3">
      <c r="A30" s="38" t="s">
        <v>101</v>
      </c>
      <c r="B30" s="47">
        <v>9.0218593911016901E-2</v>
      </c>
      <c r="C30" s="47">
        <v>0.98935407024953403</v>
      </c>
      <c r="D30" s="47">
        <v>1.4032393248625299</v>
      </c>
      <c r="E30" s="47">
        <v>3.9785587488873602E-4</v>
      </c>
      <c r="F30" s="47">
        <v>2.8236045568389302E-4</v>
      </c>
      <c r="G30" s="47">
        <v>0.972141211305806</v>
      </c>
      <c r="H30" s="47">
        <v>9.0978010860434E-2</v>
      </c>
      <c r="I30" s="47">
        <v>136.68991807256199</v>
      </c>
      <c r="J30" s="47">
        <v>129.48397655043601</v>
      </c>
      <c r="K30" s="47">
        <v>1.5257602410499E-2</v>
      </c>
      <c r="L30" s="47">
        <v>0.95395613126616297</v>
      </c>
      <c r="M30" s="47">
        <v>1.0818016647550601E-3</v>
      </c>
      <c r="N30" s="47">
        <v>-7.1219528915095103E-3</v>
      </c>
      <c r="O30" s="47">
        <v>0.95659228059646495</v>
      </c>
      <c r="P30" s="47">
        <v>3.4400176210734498E-4</v>
      </c>
      <c r="Q30" s="47">
        <v>0.97811594849987904</v>
      </c>
      <c r="R30" s="47">
        <v>-4.1351024235108101E-4</v>
      </c>
      <c r="S30" s="47">
        <v>0.990832752645327</v>
      </c>
      <c r="T30" s="47">
        <v>3.7502413926804198E-4</v>
      </c>
      <c r="U30" s="47">
        <v>75.579389644228797</v>
      </c>
      <c r="V30" s="47">
        <v>1.0078119922544999</v>
      </c>
    </row>
    <row r="31" spans="1:22" x14ac:dyDescent="0.3">
      <c r="A31" s="38" t="s">
        <v>101</v>
      </c>
      <c r="B31" s="47">
        <v>2.1624812973179999E-2</v>
      </c>
      <c r="C31" s="47">
        <v>0.966909161321443</v>
      </c>
      <c r="D31" s="47">
        <v>1.33585575511399</v>
      </c>
      <c r="E31" s="47">
        <v>3.2481910743548102E-3</v>
      </c>
      <c r="F31" s="47">
        <v>-9.4739756545572196E-4</v>
      </c>
      <c r="G31" s="47">
        <v>0.96492725327705298</v>
      </c>
      <c r="H31" s="47">
        <v>6.3165881901037002E-2</v>
      </c>
      <c r="I31" s="47">
        <v>136.720828254792</v>
      </c>
      <c r="J31" s="47">
        <v>114.138366272233</v>
      </c>
      <c r="K31" s="47">
        <v>1.46518083505756E-2</v>
      </c>
      <c r="L31" s="47">
        <v>0.94530801608454895</v>
      </c>
      <c r="M31" s="47">
        <v>2.4927619415325997E-4</v>
      </c>
      <c r="N31" s="47">
        <v>-5.4707859241762804E-3</v>
      </c>
      <c r="O31" s="47">
        <v>0.95538803239985404</v>
      </c>
      <c r="P31" s="47">
        <v>3.7359798648703901E-4</v>
      </c>
      <c r="Q31" s="47">
        <v>0.98238503909860497</v>
      </c>
      <c r="R31" s="47">
        <v>-9.0099380754077199E-4</v>
      </c>
      <c r="S31" s="47">
        <v>0.98988562520983803</v>
      </c>
      <c r="T31" s="47">
        <v>-1.26915805528901E-4</v>
      </c>
      <c r="U31" s="47">
        <v>73.660560569391507</v>
      </c>
      <c r="V31" s="47">
        <v>1.0171975965422</v>
      </c>
    </row>
    <row r="32" spans="1:22" x14ac:dyDescent="0.3">
      <c r="A32" s="38" t="s">
        <v>101</v>
      </c>
      <c r="B32" s="47">
        <v>7.1832310177276995E-2</v>
      </c>
      <c r="C32" s="47">
        <v>1.00924622530647</v>
      </c>
      <c r="D32" s="47">
        <v>1.3536013676113401</v>
      </c>
      <c r="E32" s="47">
        <v>3.2649766186592998E-4</v>
      </c>
      <c r="F32" s="47">
        <v>-8.4239438975422195E-4</v>
      </c>
      <c r="G32" s="47">
        <v>0.99223686813581202</v>
      </c>
      <c r="H32" s="47">
        <v>8.0154316686732896E-2</v>
      </c>
      <c r="I32" s="47">
        <v>137.975428743252</v>
      </c>
      <c r="J32" s="47">
        <v>127.91755976761</v>
      </c>
      <c r="K32" s="47">
        <v>2.08666045661072E-2</v>
      </c>
      <c r="L32" s="47">
        <v>0.98585149823164597</v>
      </c>
      <c r="M32" s="47">
        <v>9.2953097601228599E-4</v>
      </c>
      <c r="N32" s="47">
        <v>-4.0029088791098096E-3</v>
      </c>
      <c r="O32" s="47">
        <v>0.97622160020356896</v>
      </c>
      <c r="P32" s="47">
        <v>2.2998179028127001E-4</v>
      </c>
      <c r="Q32" s="47">
        <v>1.0017289895803601</v>
      </c>
      <c r="R32" s="47">
        <v>-1.8857794386802501E-3</v>
      </c>
      <c r="S32" s="47">
        <v>0.999196354404015</v>
      </c>
      <c r="T32" s="47">
        <v>-2.87821793500006E-4</v>
      </c>
      <c r="U32" s="47">
        <v>77.554182518439404</v>
      </c>
      <c r="V32" s="47">
        <v>1.0389963205244099</v>
      </c>
    </row>
    <row r="33" spans="1:22" x14ac:dyDescent="0.3">
      <c r="A33" s="38" t="s">
        <v>101</v>
      </c>
      <c r="B33" s="47">
        <v>-1.2743513628796801E-2</v>
      </c>
      <c r="C33" s="47">
        <v>0.98083876027698003</v>
      </c>
      <c r="D33" s="47">
        <v>1.34803545449192</v>
      </c>
      <c r="E33" s="47">
        <v>2.0219771236669598E-3</v>
      </c>
      <c r="F33" s="47">
        <v>-2.8658340619547599E-4</v>
      </c>
      <c r="G33" s="47">
        <v>0.98486610505980798</v>
      </c>
      <c r="H33" s="47">
        <v>0.108460606077903</v>
      </c>
      <c r="I33" s="47">
        <v>137.96421526115401</v>
      </c>
      <c r="J33" s="47">
        <v>128.102737986861</v>
      </c>
      <c r="K33" s="47">
        <v>3.0882605429544002E-2</v>
      </c>
      <c r="L33" s="47">
        <v>0.99300274727813398</v>
      </c>
      <c r="M33" s="47">
        <v>1.39584039293911E-3</v>
      </c>
      <c r="N33" s="47">
        <v>6.5057018696585399E-4</v>
      </c>
      <c r="O33" s="47">
        <v>0.98407552385778696</v>
      </c>
      <c r="P33" s="47">
        <v>4.1236904663542002E-4</v>
      </c>
      <c r="Q33" s="47">
        <v>0.97820441819631099</v>
      </c>
      <c r="R33" s="47">
        <v>8.7073854335074398E-4</v>
      </c>
      <c r="S33" s="47">
        <v>0.97218373420194903</v>
      </c>
      <c r="T33" s="47">
        <v>2.3331094110751699E-3</v>
      </c>
      <c r="U33" s="47">
        <v>74.390016148939296</v>
      </c>
      <c r="V33" s="47">
        <v>0.98167043054782899</v>
      </c>
    </row>
    <row r="34" spans="1:22" x14ac:dyDescent="0.3">
      <c r="A34" s="38" t="s">
        <v>102</v>
      </c>
      <c r="B34" s="47">
        <v>2.16073567739433E-2</v>
      </c>
      <c r="C34" s="47">
        <v>1.03487721895302</v>
      </c>
      <c r="D34" s="47">
        <v>1.3582935320640599</v>
      </c>
      <c r="E34" s="47">
        <v>3.5874981567789702E-3</v>
      </c>
      <c r="F34" s="47">
        <v>-1.11072611194799E-3</v>
      </c>
      <c r="G34" s="47">
        <v>1.0127677751600901</v>
      </c>
      <c r="H34" s="47">
        <v>8.7455383860152502E-2</v>
      </c>
      <c r="I34" s="47">
        <v>138.644569860827</v>
      </c>
      <c r="J34" s="47">
        <v>135.494856581357</v>
      </c>
      <c r="K34" s="47">
        <v>2.4784310230607499E-2</v>
      </c>
      <c r="L34" s="47">
        <v>1.0414740623329499</v>
      </c>
      <c r="M34" s="47">
        <v>6.2397528823167597E-4</v>
      </c>
      <c r="N34" s="47">
        <v>-2.4779695285068902E-3</v>
      </c>
      <c r="O34" s="47">
        <v>1.035087157337</v>
      </c>
      <c r="P34" s="47">
        <v>1.3733758137572801E-4</v>
      </c>
      <c r="Q34" s="47">
        <v>1.01703965631941</v>
      </c>
      <c r="R34" s="47">
        <v>-5.4137489627936795E-4</v>
      </c>
      <c r="S34" s="47">
        <v>1.00092225258593</v>
      </c>
      <c r="T34" s="47">
        <v>-3.3446891641112899E-4</v>
      </c>
      <c r="U34" s="47">
        <v>75.422798220066596</v>
      </c>
      <c r="V34" s="47">
        <v>1.0072643363218801</v>
      </c>
    </row>
    <row r="35" spans="1:22" x14ac:dyDescent="0.3">
      <c r="A35" s="38" t="s">
        <v>101</v>
      </c>
      <c r="B35" s="47">
        <v>-1.7297791351872802E-2</v>
      </c>
      <c r="C35" s="47">
        <v>0.996962024659096</v>
      </c>
      <c r="D35" s="47">
        <v>1.3110625310699799</v>
      </c>
      <c r="E35" s="47">
        <v>9.9666667038666003E-4</v>
      </c>
      <c r="F35" s="47">
        <v>2.23208465120783E-4</v>
      </c>
      <c r="G35" s="47">
        <v>0.98866244569540296</v>
      </c>
      <c r="H35" s="47">
        <v>3.8049332101971201E-2</v>
      </c>
      <c r="I35" s="47">
        <v>139.19967449247099</v>
      </c>
      <c r="J35" s="47">
        <v>126.096721753316</v>
      </c>
      <c r="K35" s="47">
        <v>3.23037782119543E-2</v>
      </c>
      <c r="L35" s="47">
        <v>1.0118568943558901</v>
      </c>
      <c r="M35" s="47">
        <v>1.26795704427681E-3</v>
      </c>
      <c r="N35" s="47">
        <v>3.4538611356398599E-3</v>
      </c>
      <c r="O35" s="47">
        <v>0.98129778425202896</v>
      </c>
      <c r="P35" s="47">
        <v>6.4222709930902898E-4</v>
      </c>
      <c r="Q35" s="47">
        <v>0.98771302637634595</v>
      </c>
      <c r="R35" s="47">
        <v>7.53221667443038E-4</v>
      </c>
      <c r="S35" s="47">
        <v>1.00769411482392</v>
      </c>
      <c r="T35" s="47">
        <v>1.76861551042274E-3</v>
      </c>
      <c r="U35" s="47">
        <v>75.149265243020494</v>
      </c>
      <c r="V35" s="47">
        <v>0.98179662107782895</v>
      </c>
    </row>
    <row r="36" spans="1:22" x14ac:dyDescent="0.3">
      <c r="A36" s="38" t="s">
        <v>101</v>
      </c>
      <c r="B36" s="47">
        <v>2.8374035430112198E-3</v>
      </c>
      <c r="C36" s="47">
        <v>1.0027825060380899</v>
      </c>
      <c r="D36" s="47">
        <v>1.31703417660495</v>
      </c>
      <c r="E36" s="47">
        <v>-4.6133626952384099E-5</v>
      </c>
      <c r="F36" s="47">
        <v>-1.01787029656617E-4</v>
      </c>
      <c r="G36" s="47">
        <v>0.99966922830274896</v>
      </c>
      <c r="H36" s="47">
        <v>3.3846913167165898E-2</v>
      </c>
      <c r="I36" s="47">
        <v>138.91820985775701</v>
      </c>
      <c r="J36" s="47">
        <v>132.32593237111601</v>
      </c>
      <c r="K36" s="47">
        <v>1.32279831322791E-2</v>
      </c>
      <c r="L36" s="47">
        <v>1.00446836851549</v>
      </c>
      <c r="M36" s="47">
        <v>-1.10033150829551E-3</v>
      </c>
      <c r="N36" s="47">
        <v>1.6274338933235501E-3</v>
      </c>
      <c r="O36" s="47">
        <v>0.99469453169984101</v>
      </c>
      <c r="P36" s="47">
        <v>2.99817048402503E-4</v>
      </c>
      <c r="Q36" s="47">
        <v>0.99431197177137998</v>
      </c>
      <c r="R36" s="47">
        <v>-2.18490556753502E-4</v>
      </c>
      <c r="S36" s="47">
        <v>1.0044700532230899</v>
      </c>
      <c r="T36" s="47">
        <v>-1.3398079550704E-4</v>
      </c>
      <c r="U36" s="47">
        <v>74.172136005771193</v>
      </c>
      <c r="V36" s="47">
        <v>1.0075149624261801</v>
      </c>
    </row>
    <row r="37" spans="1:22" x14ac:dyDescent="0.3">
      <c r="A37" s="38" t="s">
        <v>101</v>
      </c>
      <c r="B37" s="47">
        <v>-2.07870184466371E-2</v>
      </c>
      <c r="C37" s="47">
        <v>0.99775605960986902</v>
      </c>
      <c r="D37" s="47">
        <v>1.29268813849806</v>
      </c>
      <c r="E37" s="47">
        <v>4.4749697652914598E-4</v>
      </c>
      <c r="F37" s="47">
        <v>1.1021483054664499E-4</v>
      </c>
      <c r="G37" s="47">
        <v>0.98281605592113597</v>
      </c>
      <c r="H37" s="47">
        <v>5.2156337119575402E-2</v>
      </c>
      <c r="I37" s="47">
        <v>136.888559508686</v>
      </c>
      <c r="J37" s="47">
        <v>137.259818143686</v>
      </c>
      <c r="K37" s="47">
        <v>9.2190601694949192E-3</v>
      </c>
      <c r="L37" s="47">
        <v>1.0012394278930801</v>
      </c>
      <c r="M37" s="47">
        <v>2.20517095121595E-4</v>
      </c>
      <c r="N37" s="47">
        <v>-1.39296362141544E-3</v>
      </c>
      <c r="O37" s="47">
        <v>0.97290956224198699</v>
      </c>
      <c r="P37" s="47">
        <v>2.8683053779470099E-4</v>
      </c>
      <c r="Q37" s="47">
        <v>0.988836703455657</v>
      </c>
      <c r="R37" s="47">
        <v>-4.3847305882498898E-4</v>
      </c>
      <c r="S37" s="47">
        <v>1.00021796849963</v>
      </c>
      <c r="T37" s="47">
        <v>-3.9577478045773001E-4</v>
      </c>
      <c r="U37" s="47">
        <v>72.720945803647496</v>
      </c>
      <c r="V37" s="47">
        <v>0.96405169344233199</v>
      </c>
    </row>
    <row r="38" spans="1:22" x14ac:dyDescent="0.3">
      <c r="A38" s="38" t="s">
        <v>101</v>
      </c>
      <c r="B38" s="47">
        <v>-2.82012123026168E-3</v>
      </c>
      <c r="C38" s="47">
        <v>0.98893398220836004</v>
      </c>
      <c r="D38" s="47">
        <v>1.3413948011073</v>
      </c>
      <c r="E38" s="47">
        <v>1.16391706595128E-3</v>
      </c>
      <c r="F38" s="47">
        <v>-1.26461460900435E-3</v>
      </c>
      <c r="G38" s="47">
        <v>1.00071438610366</v>
      </c>
      <c r="H38" s="47">
        <v>4.7554891050018498E-2</v>
      </c>
      <c r="I38" s="47">
        <v>138.59281417113999</v>
      </c>
      <c r="J38" s="47">
        <v>140.33529726253099</v>
      </c>
      <c r="K38" s="47">
        <v>1.0413548998228999E-2</v>
      </c>
      <c r="L38" s="47">
        <v>1.0039678537772301</v>
      </c>
      <c r="M38" s="47">
        <v>1.3640488128709399E-4</v>
      </c>
      <c r="N38" s="47">
        <v>-2.6418546403581202E-3</v>
      </c>
      <c r="O38" s="47">
        <v>0.99009474908216999</v>
      </c>
      <c r="P38" s="47">
        <v>3.0647696517795402E-4</v>
      </c>
      <c r="Q38" s="47">
        <v>0.98187254458527196</v>
      </c>
      <c r="R38" s="47">
        <v>-7.2556397367270098E-4</v>
      </c>
      <c r="S38" s="47">
        <v>0.98087895960818605</v>
      </c>
      <c r="T38" s="47">
        <v>-3.8539091481580898E-4</v>
      </c>
      <c r="U38" s="47">
        <v>74.073695008921106</v>
      </c>
      <c r="V38" s="47">
        <v>0.97396023523652997</v>
      </c>
    </row>
    <row r="39" spans="1:22" x14ac:dyDescent="0.3">
      <c r="A39" s="38" t="s">
        <v>101</v>
      </c>
      <c r="B39" s="47">
        <v>5.8608087279884296E-4</v>
      </c>
      <c r="C39" s="47">
        <v>0.98674398007003195</v>
      </c>
      <c r="D39" s="47">
        <v>1.3173809797287399</v>
      </c>
      <c r="E39" s="47">
        <v>-4.1361154838841902E-4</v>
      </c>
      <c r="F39" s="47">
        <v>-7.0871040268273696E-4</v>
      </c>
      <c r="G39" s="47">
        <v>0.97757916902547803</v>
      </c>
      <c r="H39" s="47">
        <v>3.7783079654092E-2</v>
      </c>
      <c r="I39" s="47">
        <v>137.89709965759201</v>
      </c>
      <c r="J39" s="47">
        <v>135.372729870548</v>
      </c>
      <c r="K39" s="47">
        <v>1.2735691790428501E-2</v>
      </c>
      <c r="L39" s="47">
        <v>1.0081336141687101</v>
      </c>
      <c r="M39" s="47">
        <v>-3.5227852556798901E-4</v>
      </c>
      <c r="N39" s="47">
        <v>-4.7166521150384796E-3</v>
      </c>
      <c r="O39" s="47">
        <v>0.97359040596302504</v>
      </c>
      <c r="P39" s="47">
        <v>2.2022030383828E-4</v>
      </c>
      <c r="Q39" s="47">
        <v>0.98493790870617504</v>
      </c>
      <c r="R39" s="47">
        <v>-7.5541980864191798E-4</v>
      </c>
      <c r="S39" s="47">
        <v>0.99021095282622595</v>
      </c>
      <c r="T39" s="47">
        <v>-4.0938086105089198E-4</v>
      </c>
      <c r="U39" s="47">
        <v>76.755795377076495</v>
      </c>
      <c r="V39" s="47">
        <v>0.98998408207016098</v>
      </c>
    </row>
    <row r="40" spans="1:22" x14ac:dyDescent="0.3">
      <c r="A40" s="38" t="s">
        <v>101</v>
      </c>
      <c r="B40" s="47">
        <v>1.51692374041501E-3</v>
      </c>
      <c r="C40" s="47">
        <v>0.98161863533730298</v>
      </c>
      <c r="D40" s="47">
        <v>1.3670231563637401</v>
      </c>
      <c r="E40" s="47">
        <v>4.6690600036044796E-3</v>
      </c>
      <c r="F40" s="47">
        <v>-5.1682794961050902E-4</v>
      </c>
      <c r="G40" s="47">
        <v>0.98016840469378097</v>
      </c>
      <c r="H40" s="47">
        <v>7.9946230378782998E-2</v>
      </c>
      <c r="I40" s="47">
        <v>137.95009325040499</v>
      </c>
      <c r="J40" s="47">
        <v>131.82093589695199</v>
      </c>
      <c r="K40" s="47">
        <v>2.80837530848073E-2</v>
      </c>
      <c r="L40" s="47">
        <v>1.0004945111057799</v>
      </c>
      <c r="M40" s="47">
        <v>4.2719878784843601E-4</v>
      </c>
      <c r="N40" s="47">
        <v>-2.7129758913160898E-3</v>
      </c>
      <c r="O40" s="47">
        <v>0.99372114780652898</v>
      </c>
      <c r="P40" s="47">
        <v>4.6095421149306201E-4</v>
      </c>
      <c r="Q40" s="47">
        <v>0.99566395394394502</v>
      </c>
      <c r="R40" s="47">
        <v>1.3755734840007099E-3</v>
      </c>
      <c r="S40" s="47">
        <v>0.98158755652558305</v>
      </c>
      <c r="T40" s="47">
        <v>1.5257079181656701E-3</v>
      </c>
      <c r="U40" s="47">
        <v>73.259623548959198</v>
      </c>
      <c r="V40" s="47">
        <v>0.977299724606432</v>
      </c>
    </row>
    <row r="41" spans="1:22" x14ac:dyDescent="0.3">
      <c r="A41" s="38" t="s">
        <v>101</v>
      </c>
      <c r="B41" s="47">
        <v>2.90172823499425E-2</v>
      </c>
      <c r="C41" s="47">
        <v>0.99043099558637204</v>
      </c>
      <c r="D41" s="47">
        <v>1.35452171522</v>
      </c>
      <c r="E41" s="47">
        <v>2.3496781630230001E-3</v>
      </c>
      <c r="F41" s="47">
        <v>4.6340049478460401E-4</v>
      </c>
      <c r="G41" s="47">
        <v>0.98906740047930497</v>
      </c>
      <c r="H41" s="47">
        <v>6.5979901403861604E-2</v>
      </c>
      <c r="I41" s="47">
        <v>135.83752579525699</v>
      </c>
      <c r="J41" s="47">
        <v>134.79556943322601</v>
      </c>
      <c r="K41" s="47">
        <v>1.0401007734814401E-2</v>
      </c>
      <c r="L41" s="47">
        <v>0.99836552517232102</v>
      </c>
      <c r="M41" s="47">
        <v>2.46256091801535E-4</v>
      </c>
      <c r="N41" s="47">
        <v>-6.01408741159152E-3</v>
      </c>
      <c r="O41" s="47">
        <v>0.99840338259181205</v>
      </c>
      <c r="P41" s="47">
        <v>2.8937969955714201E-4</v>
      </c>
      <c r="Q41" s="47">
        <v>1.0183762935095499</v>
      </c>
      <c r="R41" s="47">
        <v>1.55695968450617E-4</v>
      </c>
      <c r="S41" s="47">
        <v>1.0023698411695801</v>
      </c>
      <c r="T41" s="47">
        <v>-1.94174508346224E-4</v>
      </c>
      <c r="U41" s="47">
        <v>73.804063119112001</v>
      </c>
      <c r="V41" s="47">
        <v>1.00739344822854</v>
      </c>
    </row>
    <row r="42" spans="1:22" x14ac:dyDescent="0.3">
      <c r="A42" s="38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</row>
    <row r="43" spans="1:22" x14ac:dyDescent="0.3">
      <c r="A43" s="33"/>
      <c r="B43" s="68" t="s">
        <v>79</v>
      </c>
      <c r="C43" s="68" t="s">
        <v>80</v>
      </c>
      <c r="D43" s="68" t="s">
        <v>79</v>
      </c>
      <c r="E43" s="68" t="s">
        <v>79</v>
      </c>
      <c r="F43" s="68" t="s">
        <v>79</v>
      </c>
      <c r="G43" s="68" t="s">
        <v>80</v>
      </c>
      <c r="H43" s="68" t="s">
        <v>79</v>
      </c>
      <c r="I43" s="68" t="s">
        <v>79</v>
      </c>
      <c r="J43" s="68" t="s">
        <v>79</v>
      </c>
      <c r="K43" s="68" t="s">
        <v>79</v>
      </c>
      <c r="L43" s="68" t="s">
        <v>80</v>
      </c>
      <c r="M43" s="68" t="s">
        <v>79</v>
      </c>
      <c r="N43" s="68" t="s">
        <v>79</v>
      </c>
      <c r="O43" s="68" t="s">
        <v>80</v>
      </c>
      <c r="P43" s="68" t="s">
        <v>79</v>
      </c>
      <c r="Q43" s="68" t="s">
        <v>80</v>
      </c>
      <c r="R43" s="68" t="s">
        <v>79</v>
      </c>
      <c r="S43" s="68" t="s">
        <v>80</v>
      </c>
      <c r="T43" s="68" t="s">
        <v>79</v>
      </c>
      <c r="U43" s="68" t="s">
        <v>79</v>
      </c>
      <c r="V43" s="68" t="s">
        <v>80</v>
      </c>
    </row>
    <row r="44" spans="1:22" x14ac:dyDescent="0.3">
      <c r="A44" s="39" t="s">
        <v>103</v>
      </c>
      <c r="B44" s="42">
        <f>AVERAGE(B29:B41)</f>
        <v>1.4293119225162795E-2</v>
      </c>
      <c r="C44" s="42"/>
      <c r="D44" s="42">
        <f t="shared" ref="D44:U44" si="0">AVERAGE(D29:D41)</f>
        <v>1.3408264173268414</v>
      </c>
      <c r="E44" s="42">
        <f t="shared" si="0"/>
        <v>1.5497838728773482E-3</v>
      </c>
      <c r="F44" s="42">
        <f t="shared" si="0"/>
        <v>-3.8947844687878751E-4</v>
      </c>
      <c r="G44" s="42"/>
      <c r="H44" s="42">
        <f t="shared" si="0"/>
        <v>6.7607996343677548E-2</v>
      </c>
      <c r="I44" s="42">
        <f t="shared" si="0"/>
        <v>137.86439962912769</v>
      </c>
      <c r="J44" s="42">
        <f t="shared" si="0"/>
        <v>131.20673397071016</v>
      </c>
      <c r="K44" s="42">
        <f t="shared" si="0"/>
        <v>1.9569854186619069E-2</v>
      </c>
      <c r="L44" s="42"/>
      <c r="M44" s="42">
        <f t="shared" si="0"/>
        <v>5.8236035282188659E-4</v>
      </c>
      <c r="N44" s="42">
        <f t="shared" si="0"/>
        <v>-2.8313917742309003E-3</v>
      </c>
      <c r="O44" s="42"/>
      <c r="P44" s="42">
        <f t="shared" si="0"/>
        <v>4.0644648968852484E-4</v>
      </c>
      <c r="Q44" s="42"/>
      <c r="R44" s="42">
        <f t="shared" si="0"/>
        <v>-6.7969969935993989E-5</v>
      </c>
      <c r="S44" s="42"/>
      <c r="T44" s="42">
        <f t="shared" si="0"/>
        <v>5.6553751860664999E-4</v>
      </c>
      <c r="U44" s="42">
        <f t="shared" si="0"/>
        <v>74.764082545156484</v>
      </c>
      <c r="V44" s="47"/>
    </row>
    <row r="45" spans="1:22" x14ac:dyDescent="0.3">
      <c r="A45" s="39" t="s">
        <v>104</v>
      </c>
      <c r="B45" s="42">
        <f>STDEV(B29:B41)</f>
        <v>3.3332145625238147E-2</v>
      </c>
      <c r="C45" s="42"/>
      <c r="D45" s="42">
        <f t="shared" ref="D45:U45" si="1">STDEV(D29:D41)</f>
        <v>2.8486499574340206E-2</v>
      </c>
      <c r="E45" s="42">
        <f t="shared" si="1"/>
        <v>1.5423917081422761E-3</v>
      </c>
      <c r="F45" s="42">
        <f t="shared" si="1"/>
        <v>5.6409805817851969E-4</v>
      </c>
      <c r="G45" s="42"/>
      <c r="H45" s="42">
        <f t="shared" si="1"/>
        <v>2.4407662895538165E-2</v>
      </c>
      <c r="I45" s="42">
        <f t="shared" si="1"/>
        <v>1.0411372864071247</v>
      </c>
      <c r="J45" s="42">
        <f t="shared" si="1"/>
        <v>6.5375330920139829</v>
      </c>
      <c r="K45" s="42">
        <f t="shared" si="1"/>
        <v>8.852938156276283E-3</v>
      </c>
      <c r="L45" s="42"/>
      <c r="M45" s="42">
        <f t="shared" si="1"/>
        <v>8.7816034835932978E-4</v>
      </c>
      <c r="N45" s="42">
        <f t="shared" si="1"/>
        <v>3.2164681082628098E-3</v>
      </c>
      <c r="O45" s="42"/>
      <c r="P45" s="42">
        <f t="shared" si="1"/>
        <v>2.908830518314047E-4</v>
      </c>
      <c r="Q45" s="42"/>
      <c r="R45" s="42">
        <f t="shared" si="1"/>
        <v>1.0303504625433942E-3</v>
      </c>
      <c r="S45" s="42"/>
      <c r="T45" s="42">
        <f t="shared" si="1"/>
        <v>1.3136177367775203E-3</v>
      </c>
      <c r="U45" s="42">
        <f t="shared" si="1"/>
        <v>1.3824876747036203</v>
      </c>
      <c r="V45" s="47"/>
    </row>
    <row r="46" spans="1:22" x14ac:dyDescent="0.3">
      <c r="A46" s="40" t="s">
        <v>105</v>
      </c>
      <c r="B46" s="69">
        <f>3*B45</f>
        <v>9.999643687571444E-2</v>
      </c>
      <c r="C46" s="69"/>
      <c r="D46" s="69">
        <f t="shared" ref="D46:U46" si="2">3*D45</f>
        <v>8.545949872302061E-2</v>
      </c>
      <c r="E46" s="69">
        <f t="shared" si="2"/>
        <v>4.6271751244268281E-3</v>
      </c>
      <c r="F46" s="69">
        <f t="shared" si="2"/>
        <v>1.6922941745355592E-3</v>
      </c>
      <c r="G46" s="69"/>
      <c r="H46" s="69">
        <f t="shared" si="2"/>
        <v>7.322298868661449E-2</v>
      </c>
      <c r="I46" s="69">
        <f t="shared" si="2"/>
        <v>3.123411859221374</v>
      </c>
      <c r="J46" s="69">
        <f t="shared" si="2"/>
        <v>19.612599276041948</v>
      </c>
      <c r="K46" s="69">
        <f t="shared" si="2"/>
        <v>2.6558814468828851E-2</v>
      </c>
      <c r="L46" s="69"/>
      <c r="M46" s="69">
        <f t="shared" si="2"/>
        <v>2.6344810450779892E-3</v>
      </c>
      <c r="N46" s="69">
        <f t="shared" si="2"/>
        <v>9.6494043247884291E-3</v>
      </c>
      <c r="O46" s="69"/>
      <c r="P46" s="69">
        <f t="shared" si="2"/>
        <v>8.7264915549421416E-4</v>
      </c>
      <c r="Q46" s="69"/>
      <c r="R46" s="69">
        <f t="shared" si="2"/>
        <v>3.0910513876301823E-3</v>
      </c>
      <c r="S46" s="69"/>
      <c r="T46" s="69">
        <f t="shared" si="2"/>
        <v>3.9408532103325606E-3</v>
      </c>
      <c r="U46" s="69">
        <f t="shared" si="2"/>
        <v>4.147463024110861</v>
      </c>
      <c r="V46" s="47"/>
    </row>
    <row r="47" spans="1:22" x14ac:dyDescent="0.3">
      <c r="A47" s="33" t="s">
        <v>106</v>
      </c>
      <c r="B47" s="68">
        <f>B46*5</f>
        <v>0.49998218437857223</v>
      </c>
      <c r="C47" s="68"/>
      <c r="D47" s="68">
        <f t="shared" ref="D47:U47" si="3">D46*5</f>
        <v>0.42729749361510305</v>
      </c>
      <c r="E47" s="68">
        <f t="shared" si="3"/>
        <v>2.313587562213414E-2</v>
      </c>
      <c r="F47" s="68">
        <f t="shared" si="3"/>
        <v>8.4614708726777968E-3</v>
      </c>
      <c r="G47" s="68"/>
      <c r="H47" s="68">
        <f t="shared" si="3"/>
        <v>0.36611494343307244</v>
      </c>
      <c r="I47" s="68">
        <f t="shared" si="3"/>
        <v>15.61705929610687</v>
      </c>
      <c r="J47" s="68">
        <f t="shared" si="3"/>
        <v>98.062996380209739</v>
      </c>
      <c r="K47" s="68">
        <f t="shared" si="3"/>
        <v>0.13279407234414425</v>
      </c>
      <c r="L47" s="68"/>
      <c r="M47" s="68">
        <f t="shared" si="3"/>
        <v>1.3172405225389946E-2</v>
      </c>
      <c r="N47" s="68">
        <f t="shared" si="3"/>
        <v>4.8247021623942149E-2</v>
      </c>
      <c r="O47" s="68"/>
      <c r="P47" s="68">
        <f t="shared" si="3"/>
        <v>4.363245777471071E-3</v>
      </c>
      <c r="Q47" s="68"/>
      <c r="R47" s="68">
        <f t="shared" si="3"/>
        <v>1.5455256938150912E-2</v>
      </c>
      <c r="S47" s="68"/>
      <c r="T47" s="68">
        <f t="shared" si="3"/>
        <v>1.9704266051662804E-2</v>
      </c>
      <c r="U47" s="68">
        <f t="shared" si="3"/>
        <v>20.737315120554307</v>
      </c>
      <c r="V47" s="47"/>
    </row>
    <row r="48" spans="1:22" x14ac:dyDescent="0.3">
      <c r="A48" s="33" t="s">
        <v>107</v>
      </c>
      <c r="B48" s="68">
        <f>B46*20</f>
        <v>1.9999287375142889</v>
      </c>
      <c r="C48" s="68"/>
      <c r="D48" s="68">
        <f t="shared" ref="D48:U48" si="4">D46*20</f>
        <v>1.7091899744604122</v>
      </c>
      <c r="E48" s="68">
        <f t="shared" si="4"/>
        <v>9.2543502488536558E-2</v>
      </c>
      <c r="F48" s="68">
        <f t="shared" si="4"/>
        <v>3.3845883490711187E-2</v>
      </c>
      <c r="G48" s="68"/>
      <c r="H48" s="68">
        <f t="shared" si="4"/>
        <v>1.4644597737322897</v>
      </c>
      <c r="I48" s="68">
        <f t="shared" si="4"/>
        <v>62.46823718442748</v>
      </c>
      <c r="J48" s="68">
        <f t="shared" si="4"/>
        <v>392.25198552083896</v>
      </c>
      <c r="K48" s="68">
        <f t="shared" si="4"/>
        <v>0.53117628937657702</v>
      </c>
      <c r="L48" s="68"/>
      <c r="M48" s="68">
        <f t="shared" si="4"/>
        <v>5.2689620901559785E-2</v>
      </c>
      <c r="N48" s="68">
        <f t="shared" si="4"/>
        <v>0.1929880864957686</v>
      </c>
      <c r="O48" s="68"/>
      <c r="P48" s="68">
        <f t="shared" si="4"/>
        <v>1.7452983109884284E-2</v>
      </c>
      <c r="Q48" s="68"/>
      <c r="R48" s="68">
        <f t="shared" si="4"/>
        <v>6.1821027752603647E-2</v>
      </c>
      <c r="S48" s="68"/>
      <c r="T48" s="68">
        <f t="shared" si="4"/>
        <v>7.8817064206651216E-2</v>
      </c>
      <c r="U48" s="68">
        <f t="shared" si="4"/>
        <v>82.949260482217227</v>
      </c>
      <c r="V48" s="47"/>
    </row>
    <row r="49" spans="1:22" x14ac:dyDescent="0.3">
      <c r="A49" s="38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</row>
    <row r="50" spans="1:22" x14ac:dyDescent="0.3">
      <c r="A50" s="33" t="s">
        <v>108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</row>
    <row r="51" spans="1:22" x14ac:dyDescent="0.3">
      <c r="A51" s="33"/>
      <c r="B51" s="68" t="s">
        <v>79</v>
      </c>
      <c r="C51" s="68" t="s">
        <v>80</v>
      </c>
      <c r="D51" s="68" t="s">
        <v>79</v>
      </c>
      <c r="E51" s="68" t="s">
        <v>79</v>
      </c>
      <c r="F51" s="68" t="s">
        <v>79</v>
      </c>
      <c r="G51" s="68" t="s">
        <v>80</v>
      </c>
      <c r="H51" s="68" t="s">
        <v>79</v>
      </c>
      <c r="I51" s="68" t="s">
        <v>79</v>
      </c>
      <c r="J51" s="68" t="s">
        <v>79</v>
      </c>
      <c r="K51" s="68" t="s">
        <v>79</v>
      </c>
      <c r="L51" s="68" t="s">
        <v>80</v>
      </c>
      <c r="M51" s="68" t="s">
        <v>79</v>
      </c>
      <c r="N51" s="68" t="s">
        <v>79</v>
      </c>
      <c r="O51" s="68" t="s">
        <v>80</v>
      </c>
      <c r="P51" s="68" t="s">
        <v>79</v>
      </c>
      <c r="Q51" s="68" t="s">
        <v>80</v>
      </c>
      <c r="R51" s="68" t="s">
        <v>79</v>
      </c>
      <c r="S51" s="68" t="s">
        <v>80</v>
      </c>
      <c r="T51" s="68" t="s">
        <v>79</v>
      </c>
      <c r="U51" s="68" t="s">
        <v>79</v>
      </c>
      <c r="V51" s="68" t="s">
        <v>80</v>
      </c>
    </row>
    <row r="52" spans="1:22" x14ac:dyDescent="0.3">
      <c r="A52" s="38" t="s">
        <v>109</v>
      </c>
      <c r="B52" s="47"/>
      <c r="C52" s="47">
        <v>1</v>
      </c>
      <c r="D52" s="47"/>
      <c r="E52" s="47"/>
      <c r="F52" s="47"/>
      <c r="G52" s="47">
        <v>1</v>
      </c>
      <c r="H52" s="47"/>
      <c r="I52" s="47"/>
      <c r="J52" s="47"/>
      <c r="K52" s="47"/>
      <c r="L52" s="47">
        <v>1</v>
      </c>
      <c r="M52" s="47"/>
      <c r="N52" s="47"/>
      <c r="O52" s="47">
        <v>1</v>
      </c>
      <c r="P52" s="47"/>
      <c r="Q52" s="47">
        <v>1</v>
      </c>
      <c r="R52" s="47"/>
      <c r="S52" s="47">
        <v>1</v>
      </c>
      <c r="T52" s="47"/>
      <c r="U52" s="47"/>
      <c r="V52" s="47">
        <v>1</v>
      </c>
    </row>
    <row r="53" spans="1:22" x14ac:dyDescent="0.3">
      <c r="A53" s="38" t="s">
        <v>110</v>
      </c>
      <c r="B53" s="47">
        <v>-1.24401776616505E-2</v>
      </c>
      <c r="C53" s="47">
        <v>1.0084214706591601</v>
      </c>
      <c r="D53" s="47">
        <v>2.2538447952150902</v>
      </c>
      <c r="E53" s="47">
        <v>1.05316047049753E-2</v>
      </c>
      <c r="F53" s="47">
        <v>9.9925686511644404E-3</v>
      </c>
      <c r="G53" s="47">
        <v>1.0197535615139699</v>
      </c>
      <c r="H53" s="47">
        <v>7.17779913358155E-2</v>
      </c>
      <c r="I53" s="47">
        <v>168.063264394003</v>
      </c>
      <c r="J53" s="47">
        <v>158.984014451348</v>
      </c>
      <c r="K53" s="47">
        <v>1.0635797699277501</v>
      </c>
      <c r="L53" s="47">
        <v>0.99009780667348302</v>
      </c>
      <c r="M53" s="47">
        <v>2.0971969339908299E-2</v>
      </c>
      <c r="N53" s="47">
        <v>5.2235240933761803E-3</v>
      </c>
      <c r="O53" s="47">
        <v>0.98864646921348398</v>
      </c>
      <c r="P53" s="47">
        <v>1.04435139679009E-2</v>
      </c>
      <c r="Q53" s="47">
        <v>0.98390596330587898</v>
      </c>
      <c r="R53" s="47">
        <v>2.0293744405013501E-2</v>
      </c>
      <c r="S53" s="47">
        <v>0.97831264819413299</v>
      </c>
      <c r="T53" s="47">
        <v>1.01380972691747E-2</v>
      </c>
      <c r="U53" s="47">
        <v>96.733036522563793</v>
      </c>
      <c r="V53" s="47">
        <v>1.0102961859456201</v>
      </c>
    </row>
    <row r="54" spans="1:22" x14ac:dyDescent="0.3">
      <c r="A54" s="38" t="s">
        <v>111</v>
      </c>
      <c r="B54" s="47">
        <v>4.3761527558855602E-3</v>
      </c>
      <c r="C54" s="47">
        <v>1.0038215994262101</v>
      </c>
      <c r="D54" s="47">
        <v>3.5264811676559802</v>
      </c>
      <c r="E54" s="47">
        <v>2.0385324047089998E-2</v>
      </c>
      <c r="F54" s="47">
        <v>2.17874310409862E-2</v>
      </c>
      <c r="G54" s="47">
        <v>1.0108360346605201</v>
      </c>
      <c r="H54" s="47">
        <v>7.1930103150397495E-2</v>
      </c>
      <c r="I54" s="47">
        <v>193.94528802939701</v>
      </c>
      <c r="J54" s="47">
        <v>189.208685336202</v>
      </c>
      <c r="K54" s="47">
        <v>2.1182465446625098</v>
      </c>
      <c r="L54" s="47">
        <v>0.97666594760625203</v>
      </c>
      <c r="M54" s="47">
        <v>4.0399363250877403E-2</v>
      </c>
      <c r="N54" s="47">
        <v>1.3236471734734301E-2</v>
      </c>
      <c r="O54" s="47">
        <v>0.98471697761533505</v>
      </c>
      <c r="P54" s="47">
        <v>2.0382314033521701E-2</v>
      </c>
      <c r="Q54" s="47">
        <v>0.96875518603801902</v>
      </c>
      <c r="R54" s="47">
        <v>4.1435404393223102E-2</v>
      </c>
      <c r="S54" s="47">
        <v>0.97639576793473204</v>
      </c>
      <c r="T54" s="47">
        <v>2.1535273038937201E-2</v>
      </c>
      <c r="U54" s="47">
        <v>121.708957243483</v>
      </c>
      <c r="V54" s="47">
        <v>1.00237769550489</v>
      </c>
    </row>
    <row r="55" spans="1:22" x14ac:dyDescent="0.3">
      <c r="A55" s="38" t="s">
        <v>112</v>
      </c>
      <c r="B55" s="47">
        <v>5.46985032401257E-2</v>
      </c>
      <c r="C55" s="47">
        <v>1.0162432944402</v>
      </c>
      <c r="D55" s="47">
        <v>6.2542813573390097</v>
      </c>
      <c r="E55" s="47">
        <v>4.9827494769995102E-2</v>
      </c>
      <c r="F55" s="47">
        <v>4.8743197501584297E-2</v>
      </c>
      <c r="G55" s="47">
        <v>1.0027316366210799</v>
      </c>
      <c r="H55" s="47">
        <v>0.12971496906215699</v>
      </c>
      <c r="I55" s="47">
        <v>264.31899211630201</v>
      </c>
      <c r="J55" s="47">
        <v>273.48851765541002</v>
      </c>
      <c r="K55" s="47">
        <v>4.97638965806666</v>
      </c>
      <c r="L55" s="47">
        <v>0.98708208097439698</v>
      </c>
      <c r="M55" s="47">
        <v>0.105917470945445</v>
      </c>
      <c r="N55" s="47">
        <v>4.5745970726948602E-2</v>
      </c>
      <c r="O55" s="47">
        <v>0.97247321663109898</v>
      </c>
      <c r="P55" s="47">
        <v>5.1772631910141503E-2</v>
      </c>
      <c r="Q55" s="47">
        <v>0.97882613166698396</v>
      </c>
      <c r="R55" s="47">
        <v>0.105976560934906</v>
      </c>
      <c r="S55" s="47">
        <v>0.98774473780326</v>
      </c>
      <c r="T55" s="47">
        <v>5.23647358380981E-2</v>
      </c>
      <c r="U55" s="47">
        <v>196.51922184056301</v>
      </c>
      <c r="V55" s="47">
        <v>1.01337867593626</v>
      </c>
    </row>
    <row r="56" spans="1:22" x14ac:dyDescent="0.3">
      <c r="A56" s="38" t="s">
        <v>113</v>
      </c>
      <c r="B56" s="47">
        <v>8.0606727178207299E-2</v>
      </c>
      <c r="C56" s="47">
        <v>1.04228098650361</v>
      </c>
      <c r="D56" s="47">
        <v>11.3026111757477</v>
      </c>
      <c r="E56" s="47">
        <v>9.9239557299230896E-2</v>
      </c>
      <c r="F56" s="47">
        <v>0.102020909112255</v>
      </c>
      <c r="G56" s="47">
        <v>1.03916250122265</v>
      </c>
      <c r="H56" s="47">
        <v>0.20076368687284801</v>
      </c>
      <c r="I56" s="47">
        <v>409.72735906801898</v>
      </c>
      <c r="J56" s="47">
        <v>401.22221940775898</v>
      </c>
      <c r="K56" s="47">
        <v>10.362262272641599</v>
      </c>
      <c r="L56" s="47">
        <v>1.0180896006125799</v>
      </c>
      <c r="M56" s="47">
        <v>0.20782433171294601</v>
      </c>
      <c r="N56" s="47">
        <v>0.105236055283757</v>
      </c>
      <c r="O56" s="47">
        <v>0.99425697178977801</v>
      </c>
      <c r="P56" s="47">
        <v>0.101639087683839</v>
      </c>
      <c r="Q56" s="47">
        <v>0.96641365252471101</v>
      </c>
      <c r="R56" s="47">
        <v>0.206388647499683</v>
      </c>
      <c r="S56" s="47">
        <v>0.98671163645175997</v>
      </c>
      <c r="T56" s="47">
        <v>0.105271093267883</v>
      </c>
      <c r="U56" s="47">
        <v>326.32276560204599</v>
      </c>
      <c r="V56" s="47">
        <v>1.0034297768048199</v>
      </c>
    </row>
    <row r="57" spans="1:22" x14ac:dyDescent="0.3">
      <c r="A57" s="38" t="s">
        <v>114</v>
      </c>
      <c r="B57" s="47">
        <v>0.265704647200046</v>
      </c>
      <c r="C57" s="47">
        <v>1.02291589335583</v>
      </c>
      <c r="D57" s="47">
        <v>24.597736578694199</v>
      </c>
      <c r="E57" s="47">
        <v>0.250002148769082</v>
      </c>
      <c r="F57" s="47">
        <v>0.25055929895989398</v>
      </c>
      <c r="G57" s="47">
        <v>1.0266275688361699</v>
      </c>
      <c r="H57" s="47">
        <v>0.28578971472221698</v>
      </c>
      <c r="I57" s="47">
        <v>805.65557937212998</v>
      </c>
      <c r="J57" s="47">
        <v>798.21006848843797</v>
      </c>
      <c r="K57" s="47">
        <v>25.751241463550802</v>
      </c>
      <c r="L57" s="47">
        <v>0.99500430806176599</v>
      </c>
      <c r="M57" s="47">
        <v>0.50529851374039203</v>
      </c>
      <c r="N57" s="47">
        <v>0.248428163083946</v>
      </c>
      <c r="O57" s="47">
        <v>0.998803971086066</v>
      </c>
      <c r="P57" s="47">
        <v>0.25357912611996503</v>
      </c>
      <c r="Q57" s="47">
        <v>0.97057010236362695</v>
      </c>
      <c r="R57" s="47">
        <v>0.52022839176717395</v>
      </c>
      <c r="S57" s="47">
        <v>0.97868560469987997</v>
      </c>
      <c r="T57" s="47">
        <v>0.26229436020407798</v>
      </c>
      <c r="U57" s="47">
        <v>699.610902196962</v>
      </c>
      <c r="V57" s="47">
        <v>0.96434477470612701</v>
      </c>
    </row>
    <row r="58" spans="1:22" x14ac:dyDescent="0.3">
      <c r="A58" s="38" t="s">
        <v>115</v>
      </c>
      <c r="B58" s="47">
        <v>0.50234661143528803</v>
      </c>
      <c r="C58" s="47">
        <v>1.0350650105130501</v>
      </c>
      <c r="D58" s="47">
        <v>51.959522915994</v>
      </c>
      <c r="E58" s="47">
        <v>0.52754668570251295</v>
      </c>
      <c r="F58" s="47">
        <v>0.51134476592737899</v>
      </c>
      <c r="G58" s="47">
        <v>1.0252853820619701</v>
      </c>
      <c r="H58" s="47">
        <v>0.55185463588836903</v>
      </c>
      <c r="I58" s="47">
        <v>1533.2139134443701</v>
      </c>
      <c r="J58" s="47">
        <v>1524.6074082862301</v>
      </c>
      <c r="K58" s="47">
        <v>52.156484203329398</v>
      </c>
      <c r="L58" s="47">
        <v>1.01230918575413</v>
      </c>
      <c r="M58" s="47">
        <v>1.0510761078941799</v>
      </c>
      <c r="N58" s="47">
        <v>0.51387759712088799</v>
      </c>
      <c r="O58" s="47">
        <v>0.99556540661617199</v>
      </c>
      <c r="P58" s="47">
        <v>0.47954161839114301</v>
      </c>
      <c r="Q58" s="47">
        <v>0.97800621012304501</v>
      </c>
      <c r="R58" s="47">
        <v>0.95211292754144505</v>
      </c>
      <c r="S58" s="47">
        <v>0.98833637271596597</v>
      </c>
      <c r="T58" s="47">
        <v>0.48793855987231599</v>
      </c>
      <c r="U58" s="47">
        <v>1305.98036462545</v>
      </c>
      <c r="V58" s="47">
        <v>0.99338688436293199</v>
      </c>
    </row>
    <row r="59" spans="1:22" x14ac:dyDescent="0.3">
      <c r="A59" s="38" t="s">
        <v>116</v>
      </c>
      <c r="B59" s="47">
        <v>1.0313833976097899</v>
      </c>
      <c r="C59" s="47">
        <v>1.0371359634583199</v>
      </c>
      <c r="D59" s="47">
        <v>100.994888095172</v>
      </c>
      <c r="E59" s="47">
        <v>1.02374737484516</v>
      </c>
      <c r="F59" s="47">
        <v>1.03568275109102</v>
      </c>
      <c r="G59" s="47">
        <v>1.0417522630865399</v>
      </c>
      <c r="H59" s="47">
        <v>0.89467186943247801</v>
      </c>
      <c r="I59" s="47">
        <v>2984.7046265248</v>
      </c>
      <c r="J59" s="47">
        <v>2973.6977341019101</v>
      </c>
      <c r="K59" s="47">
        <v>107.141995573956</v>
      </c>
      <c r="L59" s="47">
        <v>1.0130321643631901</v>
      </c>
      <c r="M59" s="47">
        <v>2.0946165814150199</v>
      </c>
      <c r="N59" s="47">
        <v>0.99845312214537996</v>
      </c>
      <c r="O59" s="47">
        <v>1.00907674153356</v>
      </c>
      <c r="P59" s="47">
        <v>1.02415467371173</v>
      </c>
      <c r="Q59" s="47">
        <v>0.97742666923500499</v>
      </c>
      <c r="R59" s="47">
        <v>1.9931413629027801</v>
      </c>
      <c r="S59" s="47">
        <v>1.0053996628017401</v>
      </c>
      <c r="T59" s="47">
        <v>1.0138702662272501</v>
      </c>
      <c r="U59" s="47">
        <v>2728.3384228554901</v>
      </c>
      <c r="V59" s="47">
        <v>0.99727178763979196</v>
      </c>
    </row>
    <row r="60" spans="1:22" x14ac:dyDescent="0.3">
      <c r="A60" s="38" t="s">
        <v>117</v>
      </c>
      <c r="B60" s="47">
        <v>2.0961994885137698</v>
      </c>
      <c r="C60" s="47">
        <v>1.0726031957825199</v>
      </c>
      <c r="D60" s="47">
        <v>204.40772672475299</v>
      </c>
      <c r="E60" s="47">
        <v>2.0658164136281498</v>
      </c>
      <c r="F60" s="47">
        <v>2.05906084073183</v>
      </c>
      <c r="G60" s="47">
        <v>1.0592688093008</v>
      </c>
      <c r="H60" s="47">
        <v>1.8579279594403599</v>
      </c>
      <c r="I60" s="47">
        <v>5664.1084578989503</v>
      </c>
      <c r="J60" s="47">
        <v>5778.8344959667802</v>
      </c>
      <c r="K60" s="47">
        <v>209.52668619692801</v>
      </c>
      <c r="L60" s="47">
        <v>1.0471749972750199</v>
      </c>
      <c r="M60" s="47">
        <v>4.07470315126732</v>
      </c>
      <c r="N60" s="47">
        <v>2.1109251559271698</v>
      </c>
      <c r="O60" s="47">
        <v>1.01701818075235</v>
      </c>
      <c r="P60" s="47">
        <v>2.08048444093256</v>
      </c>
      <c r="Q60" s="47">
        <v>0.99260131007230701</v>
      </c>
      <c r="R60" s="47">
        <v>4.2940136816891599</v>
      </c>
      <c r="S60" s="47">
        <v>1.0042860018650399</v>
      </c>
      <c r="T60" s="47">
        <v>2.1223617533808401</v>
      </c>
      <c r="U60" s="47">
        <v>5595.4826787843704</v>
      </c>
      <c r="V60" s="47">
        <v>0.94910286699519797</v>
      </c>
    </row>
    <row r="61" spans="1:22" x14ac:dyDescent="0.3">
      <c r="A61" s="38" t="s">
        <v>118</v>
      </c>
      <c r="B61" s="47">
        <v>3.4637464410536301</v>
      </c>
      <c r="C61" s="47">
        <v>1.0545183165998</v>
      </c>
      <c r="D61" s="47">
        <v>349.09540266741197</v>
      </c>
      <c r="E61" s="47">
        <v>3.4309583086245801</v>
      </c>
      <c r="F61" s="47">
        <v>3.4036232911606601</v>
      </c>
      <c r="G61" s="47">
        <v>1.05104819775294</v>
      </c>
      <c r="H61" s="47">
        <v>3.5270194968188102</v>
      </c>
      <c r="I61" s="47">
        <v>9491.7739341949109</v>
      </c>
      <c r="J61" s="47">
        <v>9481.3097145292504</v>
      </c>
      <c r="K61" s="47">
        <v>352.46955705570201</v>
      </c>
      <c r="L61" s="47">
        <v>1.05069963893931</v>
      </c>
      <c r="M61" s="47">
        <v>6.7914510670894002</v>
      </c>
      <c r="N61" s="47">
        <v>3.4849901369954299</v>
      </c>
      <c r="O61" s="47">
        <v>1.0085865762114601</v>
      </c>
      <c r="P61" s="47">
        <v>3.48424355244767</v>
      </c>
      <c r="Q61" s="47">
        <v>0.98704587757628304</v>
      </c>
      <c r="R61" s="47">
        <v>7.58832314449407</v>
      </c>
      <c r="S61" s="47">
        <v>0.98869550549169605</v>
      </c>
      <c r="T61" s="47">
        <v>3.5613559560868699</v>
      </c>
      <c r="U61" s="47">
        <v>9398.2725577989095</v>
      </c>
      <c r="V61" s="47">
        <v>0.92670033726795398</v>
      </c>
    </row>
    <row r="62" spans="1:22" x14ac:dyDescent="0.3">
      <c r="A62" s="38" t="s">
        <v>119</v>
      </c>
      <c r="B62" s="47">
        <v>4.9765713836091896</v>
      </c>
      <c r="C62" s="47">
        <v>1.0450441661231999</v>
      </c>
      <c r="D62" s="47">
        <v>518.32912980901699</v>
      </c>
      <c r="E62" s="47">
        <v>5.1276464497304897</v>
      </c>
      <c r="F62" s="47">
        <v>5.0668225126552002</v>
      </c>
      <c r="G62" s="47">
        <v>1.0376629500088499</v>
      </c>
      <c r="H62" s="47">
        <v>4.8586636405494499</v>
      </c>
      <c r="I62" s="47">
        <v>14031.4827318683</v>
      </c>
      <c r="J62" s="47">
        <v>13995.947995606601</v>
      </c>
      <c r="K62" s="47">
        <v>520.10259546035104</v>
      </c>
      <c r="L62" s="47">
        <v>1.03477542528154</v>
      </c>
      <c r="M62" s="47">
        <v>10.0644606870364</v>
      </c>
      <c r="N62" s="47">
        <v>5.08591424388836</v>
      </c>
      <c r="O62" s="47">
        <v>1.0099576323239901</v>
      </c>
      <c r="P62" s="47">
        <v>5.1359652688926598</v>
      </c>
      <c r="Q62" s="47">
        <v>0.98794429109028303</v>
      </c>
      <c r="R62" s="47">
        <v>11.036350886866099</v>
      </c>
      <c r="S62" s="47">
        <v>0.99839472280353603</v>
      </c>
      <c r="T62" s="47">
        <v>5.14172234368022</v>
      </c>
      <c r="U62" s="47">
        <v>14274.5152598923</v>
      </c>
      <c r="V62" s="47">
        <v>0.91642736459957497</v>
      </c>
    </row>
    <row r="63" spans="1:22" x14ac:dyDescent="0.3">
      <c r="A63" s="38" t="s">
        <v>120</v>
      </c>
      <c r="B63" s="47">
        <v>10.3788603630603</v>
      </c>
      <c r="C63" s="47">
        <v>1.02879094253326</v>
      </c>
      <c r="D63" s="47">
        <v>1064.6549026182699</v>
      </c>
      <c r="E63" s="47">
        <v>10.326303339015601</v>
      </c>
      <c r="F63" s="47">
        <v>10.159128337073099</v>
      </c>
      <c r="G63" s="47">
        <v>1.01867703185171</v>
      </c>
      <c r="H63" s="47">
        <v>10.426959063755801</v>
      </c>
      <c r="I63" s="47">
        <v>28514.955389899202</v>
      </c>
      <c r="J63" s="47">
        <v>28636.061186872499</v>
      </c>
      <c r="K63" s="47">
        <v>1066.4310105029999</v>
      </c>
      <c r="L63" s="47">
        <v>1.01132376834649</v>
      </c>
      <c r="M63" s="47">
        <v>20.5027467685217</v>
      </c>
      <c r="N63" s="47">
        <v>9.9732884931751293</v>
      </c>
      <c r="O63" s="47">
        <v>0.99550508732070597</v>
      </c>
      <c r="P63" s="47">
        <v>10.3909596224509</v>
      </c>
      <c r="Q63" s="47">
        <v>0.95591115221475498</v>
      </c>
      <c r="R63" s="47">
        <v>22.846909008087898</v>
      </c>
      <c r="S63" s="47">
        <v>0.970307653157511</v>
      </c>
      <c r="T63" s="47">
        <v>10.1919768543461</v>
      </c>
      <c r="U63" s="47">
        <v>29103.30818996</v>
      </c>
      <c r="V63" s="47">
        <v>0.81920398036487796</v>
      </c>
    </row>
    <row r="64" spans="1:22" x14ac:dyDescent="0.3">
      <c r="A64" s="38" t="s">
        <v>121</v>
      </c>
      <c r="B64" s="47">
        <v>17.355686924872</v>
      </c>
      <c r="C64" s="47">
        <v>1.0115497495554899</v>
      </c>
      <c r="D64" s="47">
        <v>1811.0427485301</v>
      </c>
      <c r="E64" s="47">
        <v>17.546347338252001</v>
      </c>
      <c r="F64" s="47">
        <v>16.733862860469401</v>
      </c>
      <c r="G64" s="47">
        <v>0.97903869753633899</v>
      </c>
      <c r="H64" s="47">
        <v>16.590765642097502</v>
      </c>
      <c r="I64" s="47">
        <v>48280.801027124202</v>
      </c>
      <c r="J64" s="47">
        <v>47977.15495697</v>
      </c>
      <c r="K64" s="47">
        <v>1486.3792027207201</v>
      </c>
      <c r="L64" s="47">
        <v>0.99602376445972296</v>
      </c>
      <c r="M64" s="47">
        <v>34.417612704544098</v>
      </c>
      <c r="N64" s="47">
        <v>16.254534565276401</v>
      </c>
      <c r="O64" s="47">
        <v>0.98116937758853895</v>
      </c>
      <c r="P64" s="47">
        <v>17.2910649483279</v>
      </c>
      <c r="Q64" s="47">
        <v>0.95638744478085502</v>
      </c>
      <c r="R64" s="47">
        <v>38.439729287870399</v>
      </c>
      <c r="S64" s="47">
        <v>0.97075438774643696</v>
      </c>
      <c r="T64" s="47">
        <v>16.627713434280899</v>
      </c>
      <c r="U64" s="47">
        <v>49674.943395880597</v>
      </c>
      <c r="V64" s="47">
        <v>0.84031621557957104</v>
      </c>
    </row>
    <row r="65" spans="1:22" x14ac:dyDescent="0.3">
      <c r="A65" s="38" t="s">
        <v>122</v>
      </c>
      <c r="B65" s="47">
        <v>25.5548856481334</v>
      </c>
      <c r="C65" s="47">
        <v>0.98128229667520905</v>
      </c>
      <c r="D65" s="47">
        <v>2727.9400818600998</v>
      </c>
      <c r="E65" s="47">
        <v>25.778040860874999</v>
      </c>
      <c r="F65" s="47">
        <v>24.328993792257201</v>
      </c>
      <c r="G65" s="47">
        <v>0.96195842491250205</v>
      </c>
      <c r="H65" s="47">
        <v>25.703772271873799</v>
      </c>
      <c r="I65" s="47">
        <v>72439.067617575405</v>
      </c>
      <c r="J65" s="47">
        <v>72593.091183837707</v>
      </c>
      <c r="K65" s="47">
        <v>2220.3031074198002</v>
      </c>
      <c r="L65" s="47">
        <v>0.96968899685694199</v>
      </c>
      <c r="M65" s="47">
        <v>51.788192878642597</v>
      </c>
      <c r="N65" s="47">
        <v>23.841362333313501</v>
      </c>
      <c r="O65" s="47">
        <v>0.95623264097306404</v>
      </c>
      <c r="P65" s="47">
        <v>26.077926156054801</v>
      </c>
      <c r="Q65" s="47">
        <v>0.92342046719397197</v>
      </c>
      <c r="R65" s="47">
        <v>57.237590167857398</v>
      </c>
      <c r="S65" s="47">
        <v>0.95599299721020503</v>
      </c>
      <c r="T65" s="47">
        <v>24.5836849242155</v>
      </c>
      <c r="U65" s="47">
        <v>71260.0824283072</v>
      </c>
      <c r="V65" s="47">
        <v>0.85928558506156905</v>
      </c>
    </row>
    <row r="66" spans="1:22" x14ac:dyDescent="0.3">
      <c r="A66" s="38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</row>
    <row r="67" spans="1:22" x14ac:dyDescent="0.3">
      <c r="A67" s="33" t="s">
        <v>123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</row>
    <row r="68" spans="1:22" x14ac:dyDescent="0.3">
      <c r="A68" s="33"/>
      <c r="B68" s="68" t="s">
        <v>79</v>
      </c>
      <c r="C68" s="68" t="s">
        <v>80</v>
      </c>
      <c r="D68" s="68" t="s">
        <v>79</v>
      </c>
      <c r="E68" s="68" t="s">
        <v>79</v>
      </c>
      <c r="F68" s="68" t="s">
        <v>79</v>
      </c>
      <c r="G68" s="68" t="s">
        <v>80</v>
      </c>
      <c r="H68" s="68" t="s">
        <v>79</v>
      </c>
      <c r="I68" s="68" t="s">
        <v>79</v>
      </c>
      <c r="J68" s="68" t="s">
        <v>79</v>
      </c>
      <c r="K68" s="68" t="s">
        <v>79</v>
      </c>
      <c r="L68" s="68" t="s">
        <v>80</v>
      </c>
      <c r="M68" s="68" t="s">
        <v>79</v>
      </c>
      <c r="N68" s="68" t="s">
        <v>79</v>
      </c>
      <c r="O68" s="68" t="s">
        <v>80</v>
      </c>
      <c r="P68" s="68" t="s">
        <v>79</v>
      </c>
      <c r="Q68" s="68" t="s">
        <v>80</v>
      </c>
      <c r="R68" s="68" t="s">
        <v>79</v>
      </c>
      <c r="S68" s="68" t="s">
        <v>80</v>
      </c>
      <c r="T68" s="68" t="s">
        <v>79</v>
      </c>
      <c r="U68" s="68" t="s">
        <v>79</v>
      </c>
      <c r="V68" s="68" t="s">
        <v>80</v>
      </c>
    </row>
    <row r="69" spans="1:22" x14ac:dyDescent="0.3">
      <c r="A69" s="38" t="s">
        <v>124</v>
      </c>
      <c r="B69" s="47">
        <v>21.005348073698102</v>
      </c>
      <c r="C69" s="47">
        <v>1.0064830322684599</v>
      </c>
      <c r="D69" s="47">
        <v>24.0630883740324</v>
      </c>
      <c r="E69" s="47">
        <v>21.4802144922295</v>
      </c>
      <c r="F69" s="47">
        <v>21.4624606937351</v>
      </c>
      <c r="G69" s="47">
        <v>0.99861566888398601</v>
      </c>
      <c r="H69" s="47">
        <v>20.8128123812401</v>
      </c>
      <c r="I69" s="47">
        <v>280.844741454592</v>
      </c>
      <c r="J69" s="47">
        <v>154.29331426563201</v>
      </c>
      <c r="K69" s="47">
        <v>21.1989753710148</v>
      </c>
      <c r="L69" s="47">
        <v>0.99972984478334204</v>
      </c>
      <c r="M69" s="47">
        <v>21.521618469316898</v>
      </c>
      <c r="N69" s="47">
        <v>20.7031192187325</v>
      </c>
      <c r="O69" s="47">
        <v>0.96604678008620304</v>
      </c>
      <c r="P69" s="47">
        <v>21.7640342201104</v>
      </c>
      <c r="Q69" s="47">
        <v>0.94797557768363805</v>
      </c>
      <c r="R69" s="47">
        <v>23.0888040282851</v>
      </c>
      <c r="S69" s="47">
        <v>0.97530144184613399</v>
      </c>
      <c r="T69" s="47">
        <v>20.933749616543</v>
      </c>
      <c r="U69" s="47">
        <v>98.331417378704202</v>
      </c>
      <c r="V69" s="47">
        <v>0.94452485792081498</v>
      </c>
    </row>
    <row r="70" spans="1:22" x14ac:dyDescent="0.3">
      <c r="A70" s="38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</row>
    <row r="71" spans="1:22" x14ac:dyDescent="0.3">
      <c r="A71" s="33" t="s">
        <v>125</v>
      </c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</row>
    <row r="72" spans="1:22" x14ac:dyDescent="0.3">
      <c r="A72" s="33"/>
      <c r="B72" s="68" t="s">
        <v>79</v>
      </c>
      <c r="C72" s="68" t="s">
        <v>80</v>
      </c>
      <c r="D72" s="68" t="s">
        <v>79</v>
      </c>
      <c r="E72" s="68" t="s">
        <v>79</v>
      </c>
      <c r="F72" s="68" t="s">
        <v>79</v>
      </c>
      <c r="G72" s="68" t="s">
        <v>80</v>
      </c>
      <c r="H72" s="68" t="s">
        <v>79</v>
      </c>
      <c r="I72" s="68" t="s">
        <v>79</v>
      </c>
      <c r="J72" s="68" t="s">
        <v>79</v>
      </c>
      <c r="K72" s="68" t="s">
        <v>79</v>
      </c>
      <c r="L72" s="68" t="s">
        <v>80</v>
      </c>
      <c r="M72" s="68" t="s">
        <v>79</v>
      </c>
      <c r="N72" s="68" t="s">
        <v>79</v>
      </c>
      <c r="O72" s="68" t="s">
        <v>80</v>
      </c>
      <c r="P72" s="68" t="s">
        <v>79</v>
      </c>
      <c r="Q72" s="68" t="s">
        <v>80</v>
      </c>
      <c r="R72" s="68" t="s">
        <v>79</v>
      </c>
      <c r="S72" s="68" t="s">
        <v>80</v>
      </c>
      <c r="T72" s="68" t="s">
        <v>79</v>
      </c>
      <c r="U72" s="68" t="s">
        <v>79</v>
      </c>
      <c r="V72" s="68" t="s">
        <v>80</v>
      </c>
    </row>
    <row r="73" spans="1:22" x14ac:dyDescent="0.3">
      <c r="A73" s="38" t="s">
        <v>126</v>
      </c>
      <c r="B73" s="47">
        <v>3.4009761390198698</v>
      </c>
      <c r="C73" s="47">
        <v>1.0185277984575301</v>
      </c>
      <c r="D73" s="47">
        <v>377.62044998559497</v>
      </c>
      <c r="E73" s="47">
        <v>3.4353747557019298</v>
      </c>
      <c r="F73" s="47">
        <v>3.39568915543693</v>
      </c>
      <c r="G73" s="47">
        <v>0.99038753810179003</v>
      </c>
      <c r="H73" s="47">
        <v>3.20903168389491</v>
      </c>
      <c r="I73" s="47">
        <v>9639.9357357835506</v>
      </c>
      <c r="J73" s="47">
        <v>9399.7890192247196</v>
      </c>
      <c r="K73" s="47">
        <v>343.41993422878397</v>
      </c>
      <c r="L73" s="47">
        <v>1.0380874566646801</v>
      </c>
      <c r="M73" s="47">
        <v>6.9356736454796399</v>
      </c>
      <c r="N73" s="47">
        <v>3.3113170301823698</v>
      </c>
      <c r="O73" s="47">
        <v>1.0153654244083401</v>
      </c>
      <c r="P73" s="47">
        <v>3.4742592417303699</v>
      </c>
      <c r="Q73" s="47">
        <v>0.96254703087193205</v>
      </c>
      <c r="R73" s="47">
        <v>7.8576118716583903</v>
      </c>
      <c r="S73" s="47">
        <v>0.96514732547717996</v>
      </c>
      <c r="T73" s="47">
        <v>3.45931392200968</v>
      </c>
      <c r="U73" s="47">
        <v>10067.0217687481</v>
      </c>
      <c r="V73" s="47">
        <v>0.87232165393418504</v>
      </c>
    </row>
    <row r="74" spans="1:22" x14ac:dyDescent="0.3">
      <c r="A74" s="38" t="s">
        <v>127</v>
      </c>
      <c r="B74" s="47">
        <v>3.4038859866091902</v>
      </c>
      <c r="C74" s="47">
        <v>1.0184280668468599</v>
      </c>
      <c r="D74" s="47">
        <v>379.589632959006</v>
      </c>
      <c r="E74" s="47">
        <v>3.3991953275312801</v>
      </c>
      <c r="F74" s="47">
        <v>3.38530869178356</v>
      </c>
      <c r="G74" s="47">
        <v>0.99402907214607505</v>
      </c>
      <c r="H74" s="47">
        <v>3.5187609864111802</v>
      </c>
      <c r="I74" s="47">
        <v>9721.2770653439493</v>
      </c>
      <c r="J74" s="47">
        <v>9495.1226811612305</v>
      </c>
      <c r="K74" s="47">
        <v>347.63028447978598</v>
      </c>
      <c r="L74" s="47">
        <v>1.03673534269511</v>
      </c>
      <c r="M74" s="47">
        <v>6.8007913338605297</v>
      </c>
      <c r="N74" s="47">
        <v>3.2427197561225198</v>
      </c>
      <c r="O74" s="47">
        <v>1.01512095249027</v>
      </c>
      <c r="P74" s="47">
        <v>3.4357034464081599</v>
      </c>
      <c r="Q74" s="47">
        <v>0.96238386457510705</v>
      </c>
      <c r="R74" s="47">
        <v>7.7379099729595202</v>
      </c>
      <c r="S74" s="47">
        <v>0.96613839487004505</v>
      </c>
      <c r="T74" s="47">
        <v>3.4493215157818602</v>
      </c>
      <c r="U74" s="47">
        <v>9974.0407948845805</v>
      </c>
      <c r="V74" s="47">
        <v>0.875814163967509</v>
      </c>
    </row>
    <row r="75" spans="1:22" x14ac:dyDescent="0.3">
      <c r="A75" s="38" t="s">
        <v>128</v>
      </c>
      <c r="B75" s="47">
        <v>3.3925714456984899</v>
      </c>
      <c r="C75" s="47">
        <v>1.04680424806025</v>
      </c>
      <c r="D75" s="47">
        <v>379.88096395144498</v>
      </c>
      <c r="E75" s="47">
        <v>3.3521034884409699</v>
      </c>
      <c r="F75" s="47">
        <v>3.3452770019357998</v>
      </c>
      <c r="G75" s="47">
        <v>1.02603040840277</v>
      </c>
      <c r="H75" s="47">
        <v>3.3088948384094898</v>
      </c>
      <c r="I75" s="47">
        <v>9851.9491481438799</v>
      </c>
      <c r="J75" s="47">
        <v>9532.4647930766605</v>
      </c>
      <c r="K75" s="47">
        <v>348.39906588092202</v>
      </c>
      <c r="L75" s="47">
        <v>1.05882995860817</v>
      </c>
      <c r="M75" s="47">
        <v>7.1191032530816596</v>
      </c>
      <c r="N75" s="47">
        <v>3.30545011891365</v>
      </c>
      <c r="O75" s="47">
        <v>1.0273512979658701</v>
      </c>
      <c r="P75" s="47">
        <v>3.5867288715014598</v>
      </c>
      <c r="Q75" s="47">
        <v>0.96340014828625098</v>
      </c>
      <c r="R75" s="47">
        <v>8.1198252507911892</v>
      </c>
      <c r="S75" s="47">
        <v>0.98632253452019003</v>
      </c>
      <c r="T75" s="47">
        <v>3.5712772466547902</v>
      </c>
      <c r="U75" s="47">
        <v>10473.524578050001</v>
      </c>
      <c r="V75" s="47">
        <v>0.88846987480332296</v>
      </c>
    </row>
    <row r="76" spans="1:22" x14ac:dyDescent="0.3">
      <c r="A76" s="38" t="s">
        <v>129</v>
      </c>
      <c r="B76" s="47">
        <v>3.3625086960166901</v>
      </c>
      <c r="C76" s="47">
        <v>1.0241848207003099</v>
      </c>
      <c r="D76" s="47">
        <v>377.867328069579</v>
      </c>
      <c r="E76" s="47">
        <v>3.4074655394800799</v>
      </c>
      <c r="F76" s="47">
        <v>3.2844859920528799</v>
      </c>
      <c r="G76" s="47">
        <v>1.01445214442401</v>
      </c>
      <c r="H76" s="47">
        <v>3.45661567055462</v>
      </c>
      <c r="I76" s="47">
        <v>9744.7541192915196</v>
      </c>
      <c r="J76" s="47">
        <v>9615.1006063286604</v>
      </c>
      <c r="K76" s="47">
        <v>346.15400601814099</v>
      </c>
      <c r="L76" s="47">
        <v>1.04218345378433</v>
      </c>
      <c r="M76" s="47">
        <v>7.0631556794211496</v>
      </c>
      <c r="N76" s="47">
        <v>3.2920439408101299</v>
      </c>
      <c r="O76" s="47">
        <v>1.01397373544669</v>
      </c>
      <c r="P76" s="47">
        <v>3.4540305296743501</v>
      </c>
      <c r="Q76" s="47">
        <v>0.97115046490080603</v>
      </c>
      <c r="R76" s="47">
        <v>7.9691718403888698</v>
      </c>
      <c r="S76" s="47">
        <v>0.99277339428642797</v>
      </c>
      <c r="T76" s="47">
        <v>3.4788224484633901</v>
      </c>
      <c r="U76" s="47">
        <v>10254.843840368399</v>
      </c>
      <c r="V76" s="47">
        <v>0.88497579259493497</v>
      </c>
    </row>
    <row r="77" spans="1:22" x14ac:dyDescent="0.3">
      <c r="A77" s="38" t="s">
        <v>130</v>
      </c>
      <c r="B77" s="47">
        <v>3.3487013491676798</v>
      </c>
      <c r="C77" s="47">
        <v>1.0200354373948299</v>
      </c>
      <c r="D77" s="47">
        <v>382.28161858518303</v>
      </c>
      <c r="E77" s="47">
        <v>3.3580581288654399</v>
      </c>
      <c r="F77" s="47">
        <v>3.2641011851774899</v>
      </c>
      <c r="G77" s="47">
        <v>1.00975576012309</v>
      </c>
      <c r="H77" s="47">
        <v>3.4262460564642598</v>
      </c>
      <c r="I77" s="47">
        <v>9841.3410099553403</v>
      </c>
      <c r="J77" s="47">
        <v>9470.7449902292592</v>
      </c>
      <c r="K77" s="47">
        <v>349.65945950132601</v>
      </c>
      <c r="L77" s="47">
        <v>1.04067395892804</v>
      </c>
      <c r="M77" s="47">
        <v>7.0207187578589201</v>
      </c>
      <c r="N77" s="47">
        <v>3.35515270037097</v>
      </c>
      <c r="O77" s="47">
        <v>0.99843911400215701</v>
      </c>
      <c r="P77" s="47">
        <v>3.4412566264466702</v>
      </c>
      <c r="Q77" s="47">
        <v>0.97868677219228095</v>
      </c>
      <c r="R77" s="47">
        <v>7.9270990554785898</v>
      </c>
      <c r="S77" s="47">
        <v>0.96039546300579404</v>
      </c>
      <c r="T77" s="47">
        <v>3.50169907155259</v>
      </c>
      <c r="U77" s="47">
        <v>10276.2372064421</v>
      </c>
      <c r="V77" s="47">
        <v>0.89002219739343702</v>
      </c>
    </row>
    <row r="78" spans="1:22" x14ac:dyDescent="0.3">
      <c r="A78" s="38" t="s">
        <v>131</v>
      </c>
      <c r="B78" s="47">
        <v>3.4030853067099698</v>
      </c>
      <c r="C78" s="47">
        <v>0.98601348057594596</v>
      </c>
      <c r="D78" s="47">
        <v>383.45633755994498</v>
      </c>
      <c r="E78" s="47">
        <v>3.3309559329825098</v>
      </c>
      <c r="F78" s="47">
        <v>3.2961887179617002</v>
      </c>
      <c r="G78" s="47">
        <v>0.99528259501145699</v>
      </c>
      <c r="H78" s="47">
        <v>3.5365285832677298</v>
      </c>
      <c r="I78" s="47">
        <v>9748.2778745061205</v>
      </c>
      <c r="J78" s="47">
        <v>9510.6941959606302</v>
      </c>
      <c r="K78" s="47">
        <v>348.80141875827098</v>
      </c>
      <c r="L78" s="47">
        <v>1.0104003967606701</v>
      </c>
      <c r="M78" s="47">
        <v>7.01672358441912</v>
      </c>
      <c r="N78" s="47">
        <v>3.2489160918714202</v>
      </c>
      <c r="O78" s="47">
        <v>1.0070179098788701</v>
      </c>
      <c r="P78" s="47">
        <v>3.4852757889268302</v>
      </c>
      <c r="Q78" s="47">
        <v>0.97579761780042695</v>
      </c>
      <c r="R78" s="47">
        <v>7.8921171415749596</v>
      </c>
      <c r="S78" s="47">
        <v>0.970938359445915</v>
      </c>
      <c r="T78" s="47">
        <v>3.48804007921763</v>
      </c>
      <c r="U78" s="47">
        <v>10394.568527388999</v>
      </c>
      <c r="V78" s="47">
        <v>0.88149566138749302</v>
      </c>
    </row>
    <row r="79" spans="1:22" x14ac:dyDescent="0.3">
      <c r="A79" s="38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</row>
    <row r="80" spans="1:22" x14ac:dyDescent="0.3">
      <c r="A80" s="41" t="s">
        <v>132</v>
      </c>
      <c r="B80" s="42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</row>
    <row r="81" spans="1:22" x14ac:dyDescent="0.3">
      <c r="A81" s="33"/>
      <c r="B81" s="68" t="s">
        <v>79</v>
      </c>
      <c r="C81" s="68" t="s">
        <v>80</v>
      </c>
      <c r="D81" s="68" t="s">
        <v>79</v>
      </c>
      <c r="E81" s="68" t="s">
        <v>79</v>
      </c>
      <c r="F81" s="68" t="s">
        <v>79</v>
      </c>
      <c r="G81" s="68" t="s">
        <v>80</v>
      </c>
      <c r="H81" s="68" t="s">
        <v>79</v>
      </c>
      <c r="I81" s="68" t="s">
        <v>79</v>
      </c>
      <c r="J81" s="68" t="s">
        <v>79</v>
      </c>
      <c r="K81" s="68" t="s">
        <v>79</v>
      </c>
      <c r="L81" s="68" t="s">
        <v>80</v>
      </c>
      <c r="M81" s="68" t="s">
        <v>79</v>
      </c>
      <c r="N81" s="68" t="s">
        <v>79</v>
      </c>
      <c r="O81" s="68" t="s">
        <v>80</v>
      </c>
      <c r="P81" s="68" t="s">
        <v>79</v>
      </c>
      <c r="Q81" s="68" t="s">
        <v>80</v>
      </c>
      <c r="R81" s="68" t="s">
        <v>79</v>
      </c>
      <c r="S81" s="68" t="s">
        <v>80</v>
      </c>
      <c r="T81" s="68" t="s">
        <v>79</v>
      </c>
      <c r="U81" s="68" t="s">
        <v>79</v>
      </c>
      <c r="V81" s="68" t="s">
        <v>80</v>
      </c>
    </row>
    <row r="82" spans="1:22" x14ac:dyDescent="0.3">
      <c r="A82" s="39" t="s">
        <v>103</v>
      </c>
      <c r="B82" s="42">
        <f>AVERAGE(B73:B78)</f>
        <v>3.3852881538703148</v>
      </c>
      <c r="C82" s="42"/>
      <c r="D82" s="42">
        <f t="shared" ref="D82:U82" si="5">AVERAGE(D73:D78)</f>
        <v>380.1160551851255</v>
      </c>
      <c r="E82" s="42">
        <f t="shared" si="5"/>
        <v>3.3805255288337013</v>
      </c>
      <c r="F82" s="42">
        <f t="shared" si="5"/>
        <v>3.3285084573913939</v>
      </c>
      <c r="G82" s="42"/>
      <c r="H82" s="42">
        <f t="shared" si="5"/>
        <v>3.4093463031670317</v>
      </c>
      <c r="I82" s="42">
        <f t="shared" si="5"/>
        <v>9757.9224921707282</v>
      </c>
      <c r="J82" s="42">
        <f t="shared" si="5"/>
        <v>9503.9860476635276</v>
      </c>
      <c r="K82" s="42">
        <f t="shared" si="5"/>
        <v>347.3440281445383</v>
      </c>
      <c r="L82" s="42"/>
      <c r="M82" s="42">
        <f t="shared" si="5"/>
        <v>6.9926943756868374</v>
      </c>
      <c r="N82" s="42">
        <f t="shared" si="5"/>
        <v>3.2925999397118431</v>
      </c>
      <c r="O82" s="42"/>
      <c r="P82" s="42">
        <f t="shared" si="5"/>
        <v>3.4795424174479734</v>
      </c>
      <c r="Q82" s="42"/>
      <c r="R82" s="42">
        <f t="shared" si="5"/>
        <v>7.9172891888085859</v>
      </c>
      <c r="S82" s="42"/>
      <c r="T82" s="42">
        <f t="shared" si="5"/>
        <v>3.491412380613323</v>
      </c>
      <c r="U82" s="42">
        <f t="shared" si="5"/>
        <v>10240.03945264703</v>
      </c>
      <c r="V82" s="47"/>
    </row>
    <row r="83" spans="1:22" x14ac:dyDescent="0.3">
      <c r="A83" s="39" t="s">
        <v>104</v>
      </c>
      <c r="B83" s="42">
        <f>STDEV(B73:B78)</f>
        <v>2.3745632137898806E-2</v>
      </c>
      <c r="C83" s="42"/>
      <c r="D83" s="42">
        <f t="shared" ref="D83:U83" si="6">STDEV(D73:D78)</f>
        <v>2.3436876235378432</v>
      </c>
      <c r="E83" s="42">
        <f t="shared" si="6"/>
        <v>3.9629545844856361E-2</v>
      </c>
      <c r="F83" s="42">
        <f t="shared" si="6"/>
        <v>5.5048227270908752E-2</v>
      </c>
      <c r="G83" s="42"/>
      <c r="H83" s="42">
        <f t="shared" si="6"/>
        <v>0.12718753358865836</v>
      </c>
      <c r="I83" s="42">
        <f t="shared" si="6"/>
        <v>79.157877469196208</v>
      </c>
      <c r="J83" s="42">
        <f t="shared" si="6"/>
        <v>71.053544938742277</v>
      </c>
      <c r="K83" s="42">
        <f t="shared" si="6"/>
        <v>2.2580931249454856</v>
      </c>
      <c r="L83" s="42"/>
      <c r="M83" s="42">
        <f t="shared" si="6"/>
        <v>0.11170041146937315</v>
      </c>
      <c r="N83" s="42">
        <f t="shared" si="6"/>
        <v>4.2011724218620143E-2</v>
      </c>
      <c r="O83" s="42"/>
      <c r="P83" s="42">
        <f t="shared" si="6"/>
        <v>5.5835889925632633E-2</v>
      </c>
      <c r="Q83" s="42"/>
      <c r="R83" s="42">
        <f t="shared" si="6"/>
        <v>0.1266339738342819</v>
      </c>
      <c r="S83" s="42"/>
      <c r="T83" s="42">
        <f t="shared" si="6"/>
        <v>4.3488029602489597E-2</v>
      </c>
      <c r="U83" s="42">
        <f t="shared" si="6"/>
        <v>190.06019618733333</v>
      </c>
      <c r="V83" s="47"/>
    </row>
    <row r="84" spans="1:22" x14ac:dyDescent="0.3">
      <c r="A84" s="39" t="s">
        <v>133</v>
      </c>
      <c r="B84" s="42">
        <f>(B83/B82)*100</f>
        <v>0.70143606861800001</v>
      </c>
      <c r="C84" s="42"/>
      <c r="D84" s="42">
        <f t="shared" ref="D84:U84" si="7">(D83/D82)*100</f>
        <v>0.61657159479791301</v>
      </c>
      <c r="E84" s="42">
        <f t="shared" si="7"/>
        <v>1.1722895007548946</v>
      </c>
      <c r="F84" s="42">
        <f t="shared" si="7"/>
        <v>1.6538406909757695</v>
      </c>
      <c r="G84" s="42"/>
      <c r="H84" s="42">
        <f t="shared" si="7"/>
        <v>3.730554841862515</v>
      </c>
      <c r="I84" s="42">
        <f t="shared" si="7"/>
        <v>0.81121650159353653</v>
      </c>
      <c r="J84" s="42">
        <f t="shared" si="7"/>
        <v>0.74761836330988896</v>
      </c>
      <c r="K84" s="42">
        <f t="shared" si="7"/>
        <v>0.6501027632482681</v>
      </c>
      <c r="L84" s="42"/>
      <c r="M84" s="42">
        <f t="shared" si="7"/>
        <v>1.5973872940557581</v>
      </c>
      <c r="N84" s="42">
        <f t="shared" si="7"/>
        <v>1.2759437826599991</v>
      </c>
      <c r="O84" s="42"/>
      <c r="P84" s="42">
        <f t="shared" si="7"/>
        <v>1.604690595109479</v>
      </c>
      <c r="Q84" s="42"/>
      <c r="R84" s="42">
        <f t="shared" si="7"/>
        <v>1.5994612652684739</v>
      </c>
      <c r="S84" s="42"/>
      <c r="T84" s="42">
        <f t="shared" si="7"/>
        <v>1.2455712720721412</v>
      </c>
      <c r="U84" s="42">
        <f t="shared" si="7"/>
        <v>1.8560494524091229</v>
      </c>
      <c r="V84" s="47"/>
    </row>
    <row r="85" spans="1:22" x14ac:dyDescent="0.3">
      <c r="A85" s="43" t="s">
        <v>134</v>
      </c>
      <c r="B85" s="70">
        <f>2*B84</f>
        <v>1.402872137236</v>
      </c>
      <c r="C85" s="11"/>
      <c r="D85" s="70">
        <f t="shared" ref="D85:U85" si="8">2*D84</f>
        <v>1.233143189595826</v>
      </c>
      <c r="E85" s="70">
        <f t="shared" si="8"/>
        <v>2.3445790015097892</v>
      </c>
      <c r="F85" s="70">
        <f t="shared" si="8"/>
        <v>3.3076813819515389</v>
      </c>
      <c r="G85" s="11"/>
      <c r="H85" s="71">
        <f t="shared" si="8"/>
        <v>7.4611096837250299</v>
      </c>
      <c r="I85" s="70">
        <f t="shared" si="8"/>
        <v>1.6224330031870731</v>
      </c>
      <c r="J85" s="70">
        <f t="shared" si="8"/>
        <v>1.4952367266197779</v>
      </c>
      <c r="K85" s="70">
        <f t="shared" si="8"/>
        <v>1.3002055264965362</v>
      </c>
      <c r="L85" s="11"/>
      <c r="M85" s="70">
        <f t="shared" si="8"/>
        <v>3.1947745881115162</v>
      </c>
      <c r="N85" s="70">
        <f t="shared" si="8"/>
        <v>2.5518875653199982</v>
      </c>
      <c r="O85" s="11"/>
      <c r="P85" s="70">
        <f t="shared" si="8"/>
        <v>3.209381190218958</v>
      </c>
      <c r="Q85" s="11"/>
      <c r="R85" s="70">
        <f t="shared" si="8"/>
        <v>3.1989225305369478</v>
      </c>
      <c r="S85" s="11"/>
      <c r="T85" s="70">
        <f t="shared" si="8"/>
        <v>2.4911425441442825</v>
      </c>
      <c r="U85" s="70">
        <f t="shared" si="8"/>
        <v>3.7120989048182458</v>
      </c>
      <c r="V85" s="47"/>
    </row>
    <row r="86" spans="1:22" x14ac:dyDescent="0.3">
      <c r="A86" s="44"/>
      <c r="B86" s="42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</row>
    <row r="87" spans="1:22" x14ac:dyDescent="0.3">
      <c r="A87" s="41" t="s">
        <v>135</v>
      </c>
      <c r="B87" s="42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</row>
    <row r="88" spans="1:22" x14ac:dyDescent="0.3">
      <c r="A88" s="33"/>
      <c r="B88" s="68" t="s">
        <v>79</v>
      </c>
      <c r="C88" s="68" t="s">
        <v>80</v>
      </c>
      <c r="D88" s="68" t="s">
        <v>79</v>
      </c>
      <c r="E88" s="68" t="s">
        <v>79</v>
      </c>
      <c r="F88" s="68" t="s">
        <v>79</v>
      </c>
      <c r="G88" s="68" t="s">
        <v>80</v>
      </c>
      <c r="H88" s="68" t="s">
        <v>79</v>
      </c>
      <c r="I88" s="68" t="s">
        <v>79</v>
      </c>
      <c r="J88" s="68" t="s">
        <v>79</v>
      </c>
      <c r="K88" s="68" t="s">
        <v>79</v>
      </c>
      <c r="L88" s="68" t="s">
        <v>80</v>
      </c>
      <c r="M88" s="68" t="s">
        <v>79</v>
      </c>
      <c r="N88" s="68" t="s">
        <v>79</v>
      </c>
      <c r="O88" s="68" t="s">
        <v>80</v>
      </c>
      <c r="P88" s="68" t="s">
        <v>79</v>
      </c>
      <c r="Q88" s="68" t="s">
        <v>80</v>
      </c>
      <c r="R88" s="68" t="s">
        <v>79</v>
      </c>
      <c r="S88" s="68" t="s">
        <v>80</v>
      </c>
      <c r="T88" s="68" t="s">
        <v>79</v>
      </c>
      <c r="U88" s="68" t="s">
        <v>79</v>
      </c>
      <c r="V88" s="68" t="s">
        <v>80</v>
      </c>
    </row>
    <row r="89" spans="1:22" x14ac:dyDescent="0.3">
      <c r="A89" s="44" t="s">
        <v>136</v>
      </c>
      <c r="B89" s="42">
        <v>3.4281022530678693</v>
      </c>
      <c r="C89" s="47"/>
      <c r="D89" s="47">
        <v>345.80372755636063</v>
      </c>
      <c r="E89" s="47">
        <v>3.4069999556403272</v>
      </c>
      <c r="F89" s="47">
        <v>3.3702411149600908</v>
      </c>
      <c r="G89" s="47"/>
      <c r="H89" s="47">
        <v>3.3978102454702688</v>
      </c>
      <c r="I89" s="47">
        <v>9633.8504595258382</v>
      </c>
      <c r="J89" s="47">
        <v>9633.8504595258382</v>
      </c>
      <c r="K89" s="47">
        <v>347.02779415500851</v>
      </c>
      <c r="L89" s="47"/>
      <c r="M89" s="47">
        <v>6.843462258659879</v>
      </c>
      <c r="N89" s="47">
        <v>3.4267408145241576</v>
      </c>
      <c r="O89" s="47"/>
      <c r="P89" s="47">
        <v>3.4069999556403272</v>
      </c>
      <c r="Q89" s="47"/>
      <c r="R89" s="47">
        <v>6.8544139886197257</v>
      </c>
      <c r="S89" s="47"/>
      <c r="T89" s="47">
        <v>3.4175511043540983</v>
      </c>
      <c r="U89" s="47">
        <v>9633.8504595258382</v>
      </c>
      <c r="V89" s="47"/>
    </row>
    <row r="90" spans="1:22" x14ac:dyDescent="0.3">
      <c r="A90" s="39" t="s">
        <v>137</v>
      </c>
      <c r="B90" s="42">
        <f>(B82/B89)*100</f>
        <v>98.751084534913176</v>
      </c>
      <c r="C90" s="42"/>
      <c r="D90" s="42">
        <f t="shared" ref="D90:U90" si="9">(D82/D89)*100</f>
        <v>109.92248633964552</v>
      </c>
      <c r="E90" s="42">
        <f t="shared" si="9"/>
        <v>99.222940206887969</v>
      </c>
      <c r="F90" s="42">
        <f t="shared" si="9"/>
        <v>98.76173080366712</v>
      </c>
      <c r="G90" s="42"/>
      <c r="H90" s="42">
        <f t="shared" si="9"/>
        <v>100.339514477365</v>
      </c>
      <c r="I90" s="42">
        <f t="shared" si="9"/>
        <v>101.28787584119297</v>
      </c>
      <c r="J90" s="42">
        <f t="shared" si="9"/>
        <v>98.651998882400108</v>
      </c>
      <c r="K90" s="42">
        <f t="shared" si="9"/>
        <v>100.09112641547915</v>
      </c>
      <c r="L90" s="42"/>
      <c r="M90" s="42">
        <f t="shared" si="9"/>
        <v>102.1806522983029</v>
      </c>
      <c r="N90" s="42">
        <f t="shared" si="9"/>
        <v>96.085467735296419</v>
      </c>
      <c r="O90" s="42"/>
      <c r="P90" s="42">
        <f t="shared" si="9"/>
        <v>102.12921816120225</v>
      </c>
      <c r="Q90" s="42"/>
      <c r="R90" s="42">
        <f t="shared" si="9"/>
        <v>115.50643427656301</v>
      </c>
      <c r="S90" s="42"/>
      <c r="T90" s="42">
        <f t="shared" si="9"/>
        <v>102.16123399486617</v>
      </c>
      <c r="U90" s="42">
        <f t="shared" si="9"/>
        <v>106.29228153029715</v>
      </c>
      <c r="V90" s="47"/>
    </row>
    <row r="91" spans="1:22" x14ac:dyDescent="0.3">
      <c r="A91" s="43" t="s">
        <v>138</v>
      </c>
      <c r="B91" s="70">
        <f>100-B90</f>
        <v>1.2489154650868244</v>
      </c>
      <c r="C91" s="11"/>
      <c r="D91" s="71">
        <f t="shared" ref="D91:U91" si="10">D90-100</f>
        <v>9.9224863396455163</v>
      </c>
      <c r="E91" s="70">
        <f>100-E90</f>
        <v>0.77705979311203066</v>
      </c>
      <c r="F91" s="70">
        <f>100-F90</f>
        <v>1.2382691963328796</v>
      </c>
      <c r="G91" s="11"/>
      <c r="H91" s="70">
        <f t="shared" si="10"/>
        <v>0.33951447736500029</v>
      </c>
      <c r="I91" s="70">
        <f t="shared" si="10"/>
        <v>1.2878758411929709</v>
      </c>
      <c r="J91" s="70">
        <f>100-J90</f>
        <v>1.3480011175998925</v>
      </c>
      <c r="K91" s="70">
        <f t="shared" si="10"/>
        <v>9.1126415479152456E-2</v>
      </c>
      <c r="L91" s="11"/>
      <c r="M91" s="70">
        <f t="shared" si="10"/>
        <v>2.1806522983029026</v>
      </c>
      <c r="N91" s="70">
        <f>100-N90</f>
        <v>3.9145322647035812</v>
      </c>
      <c r="O91" s="11"/>
      <c r="P91" s="70">
        <f t="shared" si="10"/>
        <v>2.1292181612022461</v>
      </c>
      <c r="Q91" s="11"/>
      <c r="R91" s="71">
        <f t="shared" si="10"/>
        <v>15.506434276563013</v>
      </c>
      <c r="S91" s="11"/>
      <c r="T91" s="70">
        <f t="shared" si="10"/>
        <v>2.1612339948661656</v>
      </c>
      <c r="U91" s="71">
        <f t="shared" si="10"/>
        <v>6.2922815302971458</v>
      </c>
      <c r="V91" s="47"/>
    </row>
    <row r="92" spans="1:22" x14ac:dyDescent="0.3">
      <c r="A92" s="38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</row>
    <row r="93" spans="1:22" x14ac:dyDescent="0.3">
      <c r="A93" s="33" t="s">
        <v>139</v>
      </c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</row>
    <row r="94" spans="1:22" x14ac:dyDescent="0.3">
      <c r="A94" s="33"/>
      <c r="B94" s="68" t="s">
        <v>79</v>
      </c>
      <c r="C94" s="68" t="s">
        <v>80</v>
      </c>
      <c r="D94" s="68" t="s">
        <v>79</v>
      </c>
      <c r="E94" s="68" t="s">
        <v>79</v>
      </c>
      <c r="F94" s="68" t="s">
        <v>79</v>
      </c>
      <c r="G94" s="68" t="s">
        <v>80</v>
      </c>
      <c r="H94" s="68" t="s">
        <v>79</v>
      </c>
      <c r="I94" s="68" t="s">
        <v>79</v>
      </c>
      <c r="J94" s="68" t="s">
        <v>79</v>
      </c>
      <c r="K94" s="68" t="s">
        <v>79</v>
      </c>
      <c r="L94" s="68" t="s">
        <v>80</v>
      </c>
      <c r="M94" s="68" t="s">
        <v>79</v>
      </c>
      <c r="N94" s="68" t="s">
        <v>79</v>
      </c>
      <c r="O94" s="68" t="s">
        <v>80</v>
      </c>
      <c r="P94" s="68" t="s">
        <v>79</v>
      </c>
      <c r="Q94" s="68" t="s">
        <v>80</v>
      </c>
      <c r="R94" s="68" t="s">
        <v>79</v>
      </c>
      <c r="S94" s="68" t="s">
        <v>80</v>
      </c>
      <c r="T94" s="68" t="s">
        <v>79</v>
      </c>
      <c r="U94" s="68" t="s">
        <v>79</v>
      </c>
      <c r="V94" s="68" t="s">
        <v>80</v>
      </c>
    </row>
    <row r="95" spans="1:22" x14ac:dyDescent="0.3">
      <c r="A95" s="45" t="s">
        <v>140</v>
      </c>
      <c r="B95" s="72">
        <v>80.075781518132601</v>
      </c>
      <c r="C95" s="72">
        <v>0.92735012078901202</v>
      </c>
      <c r="D95" s="72">
        <v>2199.6550607521699</v>
      </c>
      <c r="E95" s="72">
        <v>2.2025615975052601</v>
      </c>
      <c r="F95" s="72">
        <v>27.246578988673601</v>
      </c>
      <c r="G95" s="72">
        <v>0.927486348999912</v>
      </c>
      <c r="H95" s="72">
        <v>32.039160013107903</v>
      </c>
      <c r="I95" s="72">
        <v>7080.4023954066997</v>
      </c>
      <c r="J95" s="72">
        <v>8423.1756529397007</v>
      </c>
      <c r="K95" s="72">
        <v>41.342934354620702</v>
      </c>
      <c r="L95" s="72">
        <v>0.90433230299481004</v>
      </c>
      <c r="M95" s="72">
        <v>14.598871507901899</v>
      </c>
      <c r="N95" s="72">
        <v>2.8707782599914702</v>
      </c>
      <c r="O95" s="72">
        <v>0.88273718535955503</v>
      </c>
      <c r="P95" s="72">
        <v>9.2473628002025E-3</v>
      </c>
      <c r="Q95" s="72">
        <v>0.90447478387881197</v>
      </c>
      <c r="R95" s="72">
        <v>0.46474956574736098</v>
      </c>
      <c r="S95" s="72">
        <v>0.97143854874596103</v>
      </c>
      <c r="T95" s="72">
        <v>6.0231643895786599E-2</v>
      </c>
      <c r="U95" s="72">
        <v>7581.8519463387402</v>
      </c>
      <c r="V95" s="72">
        <v>0.96087174624755201</v>
      </c>
    </row>
    <row r="96" spans="1:22" x14ac:dyDescent="0.3">
      <c r="A96" s="38" t="s">
        <v>141</v>
      </c>
      <c r="B96" s="47">
        <v>80.973221673599198</v>
      </c>
      <c r="C96" s="47">
        <v>0.98725190403924601</v>
      </c>
      <c r="D96" s="47">
        <v>2216.0193933748501</v>
      </c>
      <c r="E96" s="47">
        <v>2.3173684525258502</v>
      </c>
      <c r="F96" s="47">
        <v>27.167640494791598</v>
      </c>
      <c r="G96" s="47">
        <v>0.963599378944623</v>
      </c>
      <c r="H96" s="47">
        <v>32.945924000140998</v>
      </c>
      <c r="I96" s="47">
        <v>7626.9626464694702</v>
      </c>
      <c r="J96" s="47">
        <v>8842.4988218269391</v>
      </c>
      <c r="K96" s="47">
        <v>40.747197043423299</v>
      </c>
      <c r="L96" s="47">
        <v>0.94414701391118905</v>
      </c>
      <c r="M96" s="47">
        <v>14.468342536112001</v>
      </c>
      <c r="N96" s="47">
        <v>2.2929724512806899</v>
      </c>
      <c r="O96" s="47">
        <v>0.95205449575207102</v>
      </c>
      <c r="P96" s="47">
        <v>1.18621526234197E-2</v>
      </c>
      <c r="Q96" s="47">
        <v>0.96298787171142797</v>
      </c>
      <c r="R96" s="47">
        <v>0.539605990977022</v>
      </c>
      <c r="S96" s="47">
        <v>0.97759656255457394</v>
      </c>
      <c r="T96" s="47">
        <v>6.7741786928619901E-2</v>
      </c>
      <c r="U96" s="47">
        <v>8447.3058220803596</v>
      </c>
      <c r="V96" s="47">
        <v>0.97788882355566598</v>
      </c>
    </row>
    <row r="97" spans="1:22" x14ac:dyDescent="0.3">
      <c r="A97" s="38" t="s">
        <v>142</v>
      </c>
      <c r="B97" s="47">
        <v>82.261243073781301</v>
      </c>
      <c r="C97" s="47">
        <v>0.98565314445088603</v>
      </c>
      <c r="D97" s="47">
        <v>2305.6489981637901</v>
      </c>
      <c r="E97" s="47">
        <v>2.2483484809196099</v>
      </c>
      <c r="F97" s="47">
        <v>25.304327860574201</v>
      </c>
      <c r="G97" s="47">
        <v>1.0008478235206499</v>
      </c>
      <c r="H97" s="47">
        <v>32.631396919069701</v>
      </c>
      <c r="I97" s="47">
        <v>7611.4159512917404</v>
      </c>
      <c r="J97" s="47">
        <v>8914.4291010403504</v>
      </c>
      <c r="K97" s="47">
        <v>41.264008570786899</v>
      </c>
      <c r="L97" s="47">
        <v>1.0215813513774701</v>
      </c>
      <c r="M97" s="47">
        <v>14.621707852356</v>
      </c>
      <c r="N97" s="47">
        <v>1.9823030083215301</v>
      </c>
      <c r="O97" s="47">
        <v>0.98779725740765401</v>
      </c>
      <c r="P97" s="47">
        <v>1.08564769607355E-2</v>
      </c>
      <c r="Q97" s="47">
        <v>0.96263484983571801</v>
      </c>
      <c r="R97" s="47">
        <v>0.55379605631462903</v>
      </c>
      <c r="S97" s="47">
        <v>0.97144269079161705</v>
      </c>
      <c r="T97" s="47">
        <v>6.7775721414645898E-2</v>
      </c>
      <c r="U97" s="47">
        <v>8622.42960868314</v>
      </c>
      <c r="V97" s="47">
        <v>0.96493722746967003</v>
      </c>
    </row>
    <row r="98" spans="1:22" x14ac:dyDescent="0.3">
      <c r="A98" s="38" t="s">
        <v>143</v>
      </c>
      <c r="B98" s="47">
        <v>80.345414273961495</v>
      </c>
      <c r="C98" s="47">
        <v>0.98400251124836802</v>
      </c>
      <c r="D98" s="47">
        <v>2390.4451358364499</v>
      </c>
      <c r="E98" s="47">
        <v>2.2964881243039699</v>
      </c>
      <c r="F98" s="47">
        <v>25.558479705446601</v>
      </c>
      <c r="G98" s="47">
        <v>0.97441441932088502</v>
      </c>
      <c r="H98" s="47">
        <v>35.354070914205401</v>
      </c>
      <c r="I98" s="47">
        <v>7487.1907214202101</v>
      </c>
      <c r="J98" s="47">
        <v>8907.4668030868706</v>
      </c>
      <c r="K98" s="47">
        <v>39.929575450363998</v>
      </c>
      <c r="L98" s="47">
        <v>1.00893879092204</v>
      </c>
      <c r="M98" s="47">
        <v>14.4920468524634</v>
      </c>
      <c r="N98" s="47">
        <v>2.15421313902706</v>
      </c>
      <c r="O98" s="47">
        <v>0.98329386998442403</v>
      </c>
      <c r="P98" s="47">
        <v>1.0006957933861801E-2</v>
      </c>
      <c r="Q98" s="47">
        <v>0.96799286038397903</v>
      </c>
      <c r="R98" s="47">
        <v>0.56066404351989296</v>
      </c>
      <c r="S98" s="47">
        <v>0.95953161330832204</v>
      </c>
      <c r="T98" s="47">
        <v>6.7135424827097903E-2</v>
      </c>
      <c r="U98" s="47">
        <v>8552.4706401851308</v>
      </c>
      <c r="V98" s="47">
        <v>0.90101811196043702</v>
      </c>
    </row>
    <row r="99" spans="1:22" x14ac:dyDescent="0.3">
      <c r="A99" s="38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</row>
    <row r="100" spans="1:22" x14ac:dyDescent="0.3">
      <c r="A100" s="41" t="s">
        <v>132</v>
      </c>
      <c r="B100" s="42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</row>
    <row r="101" spans="1:22" x14ac:dyDescent="0.3">
      <c r="A101" s="33"/>
      <c r="B101" s="68" t="s">
        <v>79</v>
      </c>
      <c r="C101" s="68" t="s">
        <v>80</v>
      </c>
      <c r="D101" s="68" t="s">
        <v>79</v>
      </c>
      <c r="E101" s="68" t="s">
        <v>79</v>
      </c>
      <c r="F101" s="68" t="s">
        <v>79</v>
      </c>
      <c r="G101" s="68" t="s">
        <v>80</v>
      </c>
      <c r="H101" s="68" t="s">
        <v>79</v>
      </c>
      <c r="I101" s="68" t="s">
        <v>79</v>
      </c>
      <c r="J101" s="68" t="s">
        <v>79</v>
      </c>
      <c r="K101" s="68" t="s">
        <v>79</v>
      </c>
      <c r="L101" s="68" t="s">
        <v>80</v>
      </c>
      <c r="M101" s="68" t="s">
        <v>79</v>
      </c>
      <c r="N101" s="68" t="s">
        <v>79</v>
      </c>
      <c r="O101" s="68" t="s">
        <v>80</v>
      </c>
      <c r="P101" s="68" t="s">
        <v>79</v>
      </c>
      <c r="Q101" s="68" t="s">
        <v>80</v>
      </c>
      <c r="R101" s="68" t="s">
        <v>79</v>
      </c>
      <c r="S101" s="68" t="s">
        <v>80</v>
      </c>
      <c r="T101" s="68" t="s">
        <v>79</v>
      </c>
      <c r="U101" s="68" t="s">
        <v>79</v>
      </c>
      <c r="V101" s="68" t="s">
        <v>80</v>
      </c>
    </row>
    <row r="102" spans="1:22" x14ac:dyDescent="0.3">
      <c r="A102" s="39" t="s">
        <v>103</v>
      </c>
      <c r="B102" s="42">
        <f>AVERAGE(B96:B98)</f>
        <v>81.193293007114008</v>
      </c>
      <c r="C102" s="42"/>
      <c r="D102" s="42">
        <f t="shared" ref="D102:U102" si="11">AVERAGE(D96:D98)</f>
        <v>2304.0378424583632</v>
      </c>
      <c r="E102" s="42">
        <f t="shared" si="11"/>
        <v>2.2874016859164765</v>
      </c>
      <c r="F102" s="42">
        <f t="shared" si="11"/>
        <v>26.010149353604135</v>
      </c>
      <c r="G102" s="42"/>
      <c r="H102" s="42">
        <f t="shared" si="11"/>
        <v>33.643797277805369</v>
      </c>
      <c r="I102" s="42">
        <f t="shared" si="11"/>
        <v>7575.1897730604733</v>
      </c>
      <c r="J102" s="42">
        <f t="shared" si="11"/>
        <v>8888.1315753180534</v>
      </c>
      <c r="K102" s="42">
        <f t="shared" si="11"/>
        <v>40.646927021524732</v>
      </c>
      <c r="L102" s="42"/>
      <c r="M102" s="42">
        <f t="shared" si="11"/>
        <v>14.527365746977134</v>
      </c>
      <c r="N102" s="42">
        <f t="shared" si="11"/>
        <v>2.1431628662097602</v>
      </c>
      <c r="O102" s="42"/>
      <c r="P102" s="42">
        <f t="shared" si="11"/>
        <v>1.0908529172672335E-2</v>
      </c>
      <c r="Q102" s="42"/>
      <c r="R102" s="42">
        <f t="shared" si="11"/>
        <v>0.55135536360384796</v>
      </c>
      <c r="S102" s="42"/>
      <c r="T102" s="42">
        <f t="shared" si="11"/>
        <v>6.7550977723454572E-2</v>
      </c>
      <c r="U102" s="42">
        <f t="shared" si="11"/>
        <v>8540.7353569828774</v>
      </c>
      <c r="V102" s="47"/>
    </row>
    <row r="103" spans="1:22" x14ac:dyDescent="0.3">
      <c r="A103" s="39" t="s">
        <v>104</v>
      </c>
      <c r="B103" s="42">
        <f>STDEV(B96:B98)</f>
        <v>0.97669009487707337</v>
      </c>
      <c r="C103" s="42"/>
      <c r="D103" s="42">
        <f t="shared" ref="D103:U103" si="12">STDEV(D96:D98)</f>
        <v>87.224032097527086</v>
      </c>
      <c r="E103" s="42">
        <f t="shared" si="12"/>
        <v>3.5395785653928306E-2</v>
      </c>
      <c r="F103" s="42">
        <f t="shared" si="12"/>
        <v>1.0104393086715333</v>
      </c>
      <c r="G103" s="42"/>
      <c r="H103" s="42">
        <f t="shared" si="12"/>
        <v>1.4894659293537249</v>
      </c>
      <c r="I103" s="42">
        <f t="shared" si="12"/>
        <v>76.604828502690523</v>
      </c>
      <c r="J103" s="42">
        <f t="shared" si="12"/>
        <v>39.672150705297767</v>
      </c>
      <c r="K103" s="42">
        <f t="shared" si="12"/>
        <v>0.6728435896915822</v>
      </c>
      <c r="L103" s="42"/>
      <c r="M103" s="42">
        <f t="shared" si="12"/>
        <v>8.2557848136380382E-2</v>
      </c>
      <c r="N103" s="42">
        <f t="shared" si="12"/>
        <v>0.15562922956225558</v>
      </c>
      <c r="O103" s="42"/>
      <c r="P103" s="42">
        <f t="shared" si="12"/>
        <v>9.2869204186134583E-4</v>
      </c>
      <c r="Q103" s="42"/>
      <c r="R103" s="42">
        <f t="shared" si="12"/>
        <v>1.0739093532785871E-2</v>
      </c>
      <c r="S103" s="42"/>
      <c r="T103" s="42">
        <f t="shared" si="12"/>
        <v>3.6027912038900012E-4</v>
      </c>
      <c r="U103" s="42">
        <f t="shared" si="12"/>
        <v>88.14971816405243</v>
      </c>
      <c r="V103" s="47"/>
    </row>
    <row r="104" spans="1:22" x14ac:dyDescent="0.3">
      <c r="A104" s="39" t="s">
        <v>133</v>
      </c>
      <c r="B104" s="42">
        <f>(B103/B102)*100</f>
        <v>1.2029196731699225</v>
      </c>
      <c r="C104" s="42"/>
      <c r="D104" s="42">
        <f t="shared" ref="D104:F104" si="13">(D103/D102)*100</f>
        <v>3.7857031030558401</v>
      </c>
      <c r="E104" s="42">
        <f t="shared" si="13"/>
        <v>1.5474232563462738</v>
      </c>
      <c r="F104" s="42">
        <f t="shared" si="13"/>
        <v>3.8847885682421901</v>
      </c>
      <c r="G104" s="42"/>
      <c r="H104" s="42">
        <f t="shared" ref="H104:K104" si="14">(H103/H102)*100</f>
        <v>4.4271635483201459</v>
      </c>
      <c r="I104" s="42">
        <f t="shared" si="14"/>
        <v>1.0112595300928178</v>
      </c>
      <c r="J104" s="42">
        <f t="shared" si="14"/>
        <v>0.44634972343867602</v>
      </c>
      <c r="K104" s="42">
        <f t="shared" si="14"/>
        <v>1.6553369196526846</v>
      </c>
      <c r="L104" s="42"/>
      <c r="M104" s="42">
        <f t="shared" ref="M104:N104" si="15">(M103/M102)*100</f>
        <v>0.56829193657190802</v>
      </c>
      <c r="N104" s="42">
        <f t="shared" si="15"/>
        <v>7.2616613518267021</v>
      </c>
      <c r="O104" s="42"/>
      <c r="P104" s="42">
        <f t="shared" ref="P104" si="16">(P103/P102)*100</f>
        <v>8.5134487625322812</v>
      </c>
      <c r="Q104" s="42"/>
      <c r="R104" s="42">
        <f t="shared" ref="R104" si="17">(R103/R102)*100</f>
        <v>1.9477625940902195</v>
      </c>
      <c r="S104" s="42"/>
      <c r="T104" s="42">
        <f t="shared" ref="T104:U104" si="18">(T103/T102)*100</f>
        <v>0.5333440499765062</v>
      </c>
      <c r="U104" s="42">
        <f t="shared" si="18"/>
        <v>1.0321092327486943</v>
      </c>
      <c r="V104" s="47"/>
    </row>
    <row r="105" spans="1:22" x14ac:dyDescent="0.3">
      <c r="A105" s="43" t="s">
        <v>134</v>
      </c>
      <c r="B105" s="70">
        <f>2*B104</f>
        <v>2.4058393463398451</v>
      </c>
      <c r="C105" s="11"/>
      <c r="D105" s="71">
        <f t="shared" ref="D105:F105" si="19">2*D104</f>
        <v>7.5714062061116802</v>
      </c>
      <c r="E105" s="70">
        <f t="shared" si="19"/>
        <v>3.0948465126925475</v>
      </c>
      <c r="F105" s="71">
        <f t="shared" si="19"/>
        <v>7.7695771364843802</v>
      </c>
      <c r="G105" s="11"/>
      <c r="H105" s="71">
        <f t="shared" ref="H105:K105" si="20">2*H104</f>
        <v>8.8543270966402918</v>
      </c>
      <c r="I105" s="70">
        <f t="shared" si="20"/>
        <v>2.0225190601856355</v>
      </c>
      <c r="J105" s="70">
        <f t="shared" si="20"/>
        <v>0.89269944687735203</v>
      </c>
      <c r="K105" s="70">
        <f t="shared" si="20"/>
        <v>3.3106738393053692</v>
      </c>
      <c r="L105" s="11"/>
      <c r="M105" s="70">
        <f t="shared" ref="M105:N105" si="21">2*M104</f>
        <v>1.136583873143816</v>
      </c>
      <c r="N105" s="71">
        <f t="shared" si="21"/>
        <v>14.523322703653404</v>
      </c>
      <c r="O105" s="11"/>
      <c r="P105" s="71">
        <f t="shared" ref="P105" si="22">2*P104</f>
        <v>17.026897525064562</v>
      </c>
      <c r="Q105" s="11"/>
      <c r="R105" s="70">
        <f t="shared" ref="R105" si="23">2*R104</f>
        <v>3.8955251881804389</v>
      </c>
      <c r="S105" s="11"/>
      <c r="T105" s="70">
        <f t="shared" ref="T105:U105" si="24">2*T104</f>
        <v>1.0666880999530124</v>
      </c>
      <c r="U105" s="70">
        <f t="shared" si="24"/>
        <v>2.0642184654973885</v>
      </c>
      <c r="V105" s="47"/>
    </row>
    <row r="106" spans="1:22" x14ac:dyDescent="0.3">
      <c r="A106" s="44"/>
      <c r="B106" s="42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</row>
    <row r="107" spans="1:22" x14ac:dyDescent="0.3">
      <c r="A107" s="41" t="s">
        <v>135</v>
      </c>
      <c r="B107" s="42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</row>
    <row r="108" spans="1:22" x14ac:dyDescent="0.3">
      <c r="A108" s="33"/>
      <c r="B108" s="68" t="s">
        <v>79</v>
      </c>
      <c r="C108" s="68" t="s">
        <v>80</v>
      </c>
      <c r="D108" s="68" t="s">
        <v>79</v>
      </c>
      <c r="E108" s="68" t="s">
        <v>79</v>
      </c>
      <c r="F108" s="68" t="s">
        <v>79</v>
      </c>
      <c r="G108" s="68" t="s">
        <v>80</v>
      </c>
      <c r="H108" s="68" t="s">
        <v>79</v>
      </c>
      <c r="I108" s="68" t="s">
        <v>79</v>
      </c>
      <c r="J108" s="68" t="s">
        <v>79</v>
      </c>
      <c r="K108" s="68" t="s">
        <v>79</v>
      </c>
      <c r="L108" s="68" t="s">
        <v>80</v>
      </c>
      <c r="M108" s="68" t="s">
        <v>79</v>
      </c>
      <c r="N108" s="68" t="s">
        <v>79</v>
      </c>
      <c r="O108" s="68" t="s">
        <v>80</v>
      </c>
      <c r="P108" s="68" t="s">
        <v>79</v>
      </c>
      <c r="Q108" s="68" t="s">
        <v>80</v>
      </c>
      <c r="R108" s="68" t="s">
        <v>79</v>
      </c>
      <c r="S108" s="68" t="s">
        <v>80</v>
      </c>
      <c r="T108" s="68" t="s">
        <v>79</v>
      </c>
      <c r="U108" s="68" t="s">
        <v>79</v>
      </c>
      <c r="V108" s="68" t="s">
        <v>80</v>
      </c>
    </row>
    <row r="109" spans="1:22" x14ac:dyDescent="0.3">
      <c r="A109" s="44" t="s">
        <v>136</v>
      </c>
      <c r="B109" s="42">
        <v>84.5</v>
      </c>
      <c r="C109" s="47"/>
      <c r="D109" s="47">
        <v>2137</v>
      </c>
      <c r="E109" s="47">
        <v>2.12</v>
      </c>
      <c r="F109" s="47">
        <v>24</v>
      </c>
      <c r="G109" s="47"/>
      <c r="H109" s="47">
        <v>33.9</v>
      </c>
      <c r="I109" s="47">
        <v>8770</v>
      </c>
      <c r="J109" s="47">
        <v>8770</v>
      </c>
      <c r="K109" s="47">
        <v>40.72</v>
      </c>
      <c r="L109" s="47"/>
      <c r="M109" s="47">
        <v>14.3</v>
      </c>
      <c r="N109" s="47">
        <v>1.76</v>
      </c>
      <c r="O109" s="47"/>
      <c r="P109" s="47">
        <v>6.3E-3</v>
      </c>
      <c r="Q109" s="47"/>
      <c r="R109" s="47">
        <v>0.53</v>
      </c>
      <c r="S109" s="47"/>
      <c r="T109" s="47">
        <v>6.9900000000000004E-2</v>
      </c>
      <c r="U109" s="47">
        <v>8770</v>
      </c>
      <c r="V109" s="47"/>
    </row>
    <row r="110" spans="1:22" x14ac:dyDescent="0.3">
      <c r="A110" s="39" t="s">
        <v>137</v>
      </c>
      <c r="B110" s="42">
        <f>(B102/B109)*100</f>
        <v>96.086737286525448</v>
      </c>
      <c r="C110" s="42"/>
      <c r="D110" s="42">
        <f t="shared" ref="D110:F110" si="25">(D102/D109)*100</f>
        <v>107.81646431719061</v>
      </c>
      <c r="E110" s="42">
        <f t="shared" si="25"/>
        <v>107.89630593945643</v>
      </c>
      <c r="F110" s="42">
        <f t="shared" si="25"/>
        <v>108.37562230668389</v>
      </c>
      <c r="G110" s="42"/>
      <c r="H110" s="42">
        <f t="shared" ref="H110:K110" si="26">(H102/H109)*100</f>
        <v>99.244239757537969</v>
      </c>
      <c r="I110" s="42">
        <f t="shared" si="26"/>
        <v>86.376166169446677</v>
      </c>
      <c r="J110" s="42">
        <f t="shared" si="26"/>
        <v>101.34699629781132</v>
      </c>
      <c r="K110" s="42">
        <f t="shared" si="26"/>
        <v>99.820547695296497</v>
      </c>
      <c r="L110" s="42"/>
      <c r="M110" s="42">
        <f t="shared" ref="M110:N110" si="27">(M102/M109)*100</f>
        <v>101.58997025858135</v>
      </c>
      <c r="N110" s="42">
        <f t="shared" si="27"/>
        <v>121.77061739828183</v>
      </c>
      <c r="O110" s="42"/>
      <c r="P110" s="42">
        <f t="shared" ref="P110" si="28">(P102/P109)*100</f>
        <v>173.15125670908469</v>
      </c>
      <c r="Q110" s="42"/>
      <c r="R110" s="42">
        <f t="shared" ref="R110" si="29">(R102/R109)*100</f>
        <v>104.02931388751848</v>
      </c>
      <c r="S110" s="42"/>
      <c r="T110" s="42">
        <f t="shared" ref="T110:U110" si="30">(T102/T109)*100</f>
        <v>96.639453109377058</v>
      </c>
      <c r="U110" s="42">
        <f t="shared" si="30"/>
        <v>97.385807947353214</v>
      </c>
      <c r="V110" s="47"/>
    </row>
    <row r="111" spans="1:22" x14ac:dyDescent="0.3">
      <c r="A111" s="43" t="s">
        <v>138</v>
      </c>
      <c r="B111" s="70">
        <f>100-B110</f>
        <v>3.9132627134745519</v>
      </c>
      <c r="C111" s="11"/>
      <c r="D111" s="71">
        <f t="shared" ref="D111:F111" si="31">D110-100</f>
        <v>7.8164643171906079</v>
      </c>
      <c r="E111" s="71">
        <f t="shared" si="31"/>
        <v>7.8963059394564254</v>
      </c>
      <c r="F111" s="71">
        <f t="shared" si="31"/>
        <v>8.3756223066838942</v>
      </c>
      <c r="G111" s="11"/>
      <c r="H111" s="70">
        <f>100-H110</f>
        <v>0.75576024246203133</v>
      </c>
      <c r="I111" s="71">
        <f>100-I110</f>
        <v>13.623833830553323</v>
      </c>
      <c r="J111" s="70">
        <f>J110-100</f>
        <v>1.3469962978113159</v>
      </c>
      <c r="K111" s="70">
        <f>100-K110</f>
        <v>0.17945230470350282</v>
      </c>
      <c r="L111" s="11"/>
      <c r="M111" s="70">
        <f t="shared" ref="M111:N111" si="32">M110-100</f>
        <v>1.5899702585813458</v>
      </c>
      <c r="N111" s="71">
        <f t="shared" si="32"/>
        <v>21.770617398281829</v>
      </c>
      <c r="O111" s="11"/>
      <c r="P111" s="73">
        <f t="shared" ref="P111" si="33">P110-100</f>
        <v>73.151256709084691</v>
      </c>
      <c r="Q111" s="11"/>
      <c r="R111" s="70">
        <f t="shared" ref="R111" si="34">R110-100</f>
        <v>4.0293138875184837</v>
      </c>
      <c r="S111" s="11"/>
      <c r="T111" s="70">
        <f>100-T110</f>
        <v>3.3605468906229419</v>
      </c>
      <c r="U111" s="70">
        <f>100-U110</f>
        <v>2.6141920526467857</v>
      </c>
      <c r="V111" s="47"/>
    </row>
    <row r="112" spans="1:22" x14ac:dyDescent="0.3">
      <c r="A112" s="38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</row>
    <row r="113" spans="1:22" x14ac:dyDescent="0.3">
      <c r="A113" s="46" t="s">
        <v>144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</row>
    <row r="114" spans="1:22" x14ac:dyDescent="0.3">
      <c r="A114" s="38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</row>
    <row r="115" spans="1:22" x14ac:dyDescent="0.3">
      <c r="A115" s="33"/>
      <c r="B115" s="68" t="s">
        <v>79</v>
      </c>
      <c r="C115" s="68" t="s">
        <v>80</v>
      </c>
      <c r="D115" s="68" t="s">
        <v>79</v>
      </c>
      <c r="E115" s="68" t="s">
        <v>79</v>
      </c>
      <c r="F115" s="68" t="s">
        <v>79</v>
      </c>
      <c r="G115" s="68" t="s">
        <v>80</v>
      </c>
      <c r="H115" s="68" t="s">
        <v>79</v>
      </c>
      <c r="I115" s="68" t="s">
        <v>79</v>
      </c>
      <c r="J115" s="68" t="s">
        <v>79</v>
      </c>
      <c r="K115" s="68" t="s">
        <v>79</v>
      </c>
      <c r="L115" s="68" t="s">
        <v>80</v>
      </c>
      <c r="M115" s="68" t="s">
        <v>79</v>
      </c>
      <c r="N115" s="68" t="s">
        <v>79</v>
      </c>
      <c r="O115" s="68" t="s">
        <v>80</v>
      </c>
      <c r="P115" s="68" t="s">
        <v>79</v>
      </c>
      <c r="Q115" s="68" t="s">
        <v>80</v>
      </c>
      <c r="R115" s="68" t="s">
        <v>79</v>
      </c>
      <c r="S115" s="68" t="s">
        <v>80</v>
      </c>
      <c r="T115" s="68" t="s">
        <v>79</v>
      </c>
      <c r="U115" s="68" t="s">
        <v>79</v>
      </c>
      <c r="V115" s="68" t="s">
        <v>80</v>
      </c>
    </row>
    <row r="116" spans="1:22" x14ac:dyDescent="0.3">
      <c r="A116" s="38" t="s">
        <v>81</v>
      </c>
      <c r="B116" s="48" t="str">
        <f>IF((B5)&lt;B$46,"Below DL",IF((B5)&gt;B$46,B5))</f>
        <v>Below DL</v>
      </c>
      <c r="C116" s="47"/>
      <c r="D116" s="47">
        <f>IF((D5)&lt;D$46,"Below DL",IF((D5)&gt;D$46,D5))</f>
        <v>1.3707559580322199</v>
      </c>
      <c r="E116" s="48" t="str">
        <f>IF((E5)&lt;E$46,"Below DL",IF((E5)&gt;E$46,E5))</f>
        <v>Below DL</v>
      </c>
      <c r="F116" s="48" t="str">
        <f>IF((F5)&lt;F$46,"Below DL",IF((F5)&gt;F$46,F5))</f>
        <v>Below DL</v>
      </c>
      <c r="G116" s="47"/>
      <c r="H116" s="47">
        <f>IF((H5)&lt;H$46,"Below DL",IF((H5)&gt;H$46,H5))</f>
        <v>0.152943465509639</v>
      </c>
      <c r="I116" s="47">
        <f>IF((I5)&lt;I$46,"Below DL",IF((I5)&gt;I$46,I5))</f>
        <v>137.64145218073301</v>
      </c>
      <c r="J116" s="47">
        <f>IF((J5)&lt;J$46,"Below DL",IF((J5)&gt;J$46,J5))</f>
        <v>121.58173190440699</v>
      </c>
      <c r="K116" s="48" t="str">
        <f>IF((K5)&lt;K$46,"Below DL",IF((K5)&gt;K$46,K5))</f>
        <v>Below DL</v>
      </c>
      <c r="L116" s="47"/>
      <c r="M116" s="48" t="str">
        <f>IF((M5)&lt;M$46,"Below DL",IF((M5)&gt;M$46,M5))</f>
        <v>Below DL</v>
      </c>
      <c r="N116" s="47">
        <f>IF((N5)&lt;N$46,"Below DL",IF((N5)&gt;N$46,N5))</f>
        <v>1.7995015395409299E-2</v>
      </c>
      <c r="O116" s="47"/>
      <c r="P116" s="48" t="str">
        <f>IF((P5)&lt;P$46,"Below DL",IF((P5)&gt;P$46,P5))</f>
        <v>Below DL</v>
      </c>
      <c r="Q116" s="47"/>
      <c r="R116" s="48" t="str">
        <f>IF((R5)&lt;R$46,"Below DL",IF((R5)&gt;R$46,R5))</f>
        <v>Below DL</v>
      </c>
      <c r="S116" s="47"/>
      <c r="T116" s="48" t="str">
        <f>IF((T5)&lt;T$46,"Below DL",IF((T5)&gt;T$46,T5))</f>
        <v>Below DL</v>
      </c>
      <c r="U116" s="47">
        <f>IF((U5)&lt;U$46,"Below DL",IF((U5)&gt;U$46,U5))</f>
        <v>74.528611721058994</v>
      </c>
      <c r="V116" s="47"/>
    </row>
    <row r="117" spans="1:22" x14ac:dyDescent="0.3">
      <c r="A117" s="38" t="s">
        <v>82</v>
      </c>
      <c r="B117" s="47">
        <f>IF((B6)&lt;B$47,"Below DL",IF((B6)&gt;B$47,B6))</f>
        <v>26.631564709289901</v>
      </c>
      <c r="C117" s="47"/>
      <c r="D117" s="47">
        <f>IF((D6)&lt;D$47,"Below DL",IF((D6)&gt;D$47,D6))</f>
        <v>1248.3776644084301</v>
      </c>
      <c r="E117" s="47">
        <f>IF((E6)&lt;E$47,"Below DL",IF((E6)&gt;E$47,E6))</f>
        <v>0.83266546242649098</v>
      </c>
      <c r="F117" s="47">
        <f>IF((F6)&lt;F$47,"Below DL",IF((F6)&gt;F$47,F6))</f>
        <v>3.3967089849432099</v>
      </c>
      <c r="G117" s="47"/>
      <c r="H117" s="47">
        <f>IF((H6)&lt;H$47,"Below DL",IF((H6)&gt;H$47,H6))</f>
        <v>21.105064822685399</v>
      </c>
      <c r="I117" s="47">
        <f>IF((I6)&lt;I$47,"Below DL",IF((I6)&gt;I$47,I6))</f>
        <v>128612.46492225101</v>
      </c>
      <c r="J117" s="47">
        <f>IF((J6)&lt;J$47,"Below DL",IF((J6)&gt;J$47,J6))</f>
        <v>156924.308866162</v>
      </c>
      <c r="K117" s="47">
        <f>IF((K6)&lt;K$47,"Below DL",IF((K6)&gt;K$47,K6))</f>
        <v>267.76688981386502</v>
      </c>
      <c r="L117" s="47"/>
      <c r="M117" s="47">
        <f>IF((M6)&lt;M$47,"Below DL",IF((M6)&gt;M$47,M6))</f>
        <v>3.3580967301440898</v>
      </c>
      <c r="N117" s="47">
        <f>IF((N6)&lt;N$47,"Below DL",IF((N6)&gt;N$47,N6))</f>
        <v>1.60850807798562</v>
      </c>
      <c r="O117" s="47"/>
      <c r="P117" s="47">
        <f>IF((P6)&lt;P$47,"Below DL",IF((P6)&gt;P$47,P6))</f>
        <v>9.6413898372586394E-3</v>
      </c>
      <c r="Q117" s="47"/>
      <c r="R117" s="47">
        <f>IF((R6)&lt;R$47,"Below DL",IF((R6)&gt;R$47,R6))</f>
        <v>0.345018778953817</v>
      </c>
      <c r="S117" s="47"/>
      <c r="T117" s="47">
        <f>IF((T6)&lt;T$47,"Below DL",IF((T6)&gt;T$47,T6))</f>
        <v>3.17128956448385E-2</v>
      </c>
      <c r="U117" s="47">
        <f>IF((U6)&lt;U$47,"Below DL",IF((U6)&gt;U$47,U6))</f>
        <v>136394.51651360301</v>
      </c>
      <c r="V117" s="47"/>
    </row>
    <row r="118" spans="1:22" x14ac:dyDescent="0.3">
      <c r="A118" s="38" t="s">
        <v>83</v>
      </c>
      <c r="B118" s="47">
        <f>IF((B7)&lt;B$48,"Below DL",IF((B7)&gt;B$48,B7))</f>
        <v>197.66887692695801</v>
      </c>
      <c r="C118" s="47"/>
      <c r="D118" s="47">
        <f t="shared" ref="D118:F119" si="35">IF((D7)&lt;D$48,"Below DL",IF((D7)&gt;D$48,D7))</f>
        <v>879.27419187715896</v>
      </c>
      <c r="E118" s="47">
        <f t="shared" si="35"/>
        <v>9.7242537044956006</v>
      </c>
      <c r="F118" s="47">
        <f t="shared" si="35"/>
        <v>1.8437559489242701</v>
      </c>
      <c r="G118" s="47"/>
      <c r="H118" s="47">
        <f t="shared" ref="H118:K119" si="36">IF((H7)&lt;H$48,"Below DL",IF((H7)&gt;H$48,H7))</f>
        <v>172.99836357016301</v>
      </c>
      <c r="I118" s="47">
        <f t="shared" si="36"/>
        <v>589363.00507921795</v>
      </c>
      <c r="J118" s="47">
        <f t="shared" si="36"/>
        <v>713330.61923809501</v>
      </c>
      <c r="K118" s="47">
        <f t="shared" si="36"/>
        <v>1828.2601154640099</v>
      </c>
      <c r="L118" s="47"/>
      <c r="M118" s="47">
        <f>IF((M7)&lt;M$48,"Below DL",IF((M7)&gt;M$48,M7))</f>
        <v>25.642273724802902</v>
      </c>
      <c r="N118" s="47">
        <f>IF((N7)&lt;N$48,"Below DL",IF((N7)&gt;N$48,N7))</f>
        <v>2.2849947352340099</v>
      </c>
      <c r="O118" s="47"/>
      <c r="P118" s="48" t="str">
        <f>IF((P7)&lt;P$48,"Below DL",IF((P7)&gt;P$48,P7))</f>
        <v>Below DL</v>
      </c>
      <c r="Q118" s="47"/>
      <c r="R118" s="47">
        <f>IF((R7)&lt;R$48,"Below DL",IF((R7)&gt;R$48,R7))</f>
        <v>0.119153656540255</v>
      </c>
      <c r="S118" s="47"/>
      <c r="T118" s="48" t="str">
        <f>IF((T7)&lt;T$48,"Below DL",IF((T7)&gt;T$48,T7))</f>
        <v>Below DL</v>
      </c>
      <c r="U118" s="47">
        <f>IF((U7)&lt;U$48,"Below DL",IF((U7)&gt;U$48,U7))</f>
        <v>651488.66639173101</v>
      </c>
      <c r="V118" s="47"/>
    </row>
    <row r="119" spans="1:22" x14ac:dyDescent="0.3">
      <c r="A119" s="38" t="s">
        <v>84</v>
      </c>
      <c r="B119" s="47">
        <f>IF((B8)&lt;B$48,"Below DL",IF((B8)&gt;B$48,B8))</f>
        <v>208.53483808379801</v>
      </c>
      <c r="C119" s="47"/>
      <c r="D119" s="47">
        <f t="shared" si="35"/>
        <v>877.880149683127</v>
      </c>
      <c r="E119" s="47">
        <f t="shared" si="35"/>
        <v>9.7777440366867303</v>
      </c>
      <c r="F119" s="47">
        <f t="shared" si="35"/>
        <v>1.7034733519743599</v>
      </c>
      <c r="G119" s="47"/>
      <c r="H119" s="47">
        <f t="shared" si="36"/>
        <v>173.955118453631</v>
      </c>
      <c r="I119" s="47">
        <f t="shared" si="36"/>
        <v>590841.69693300105</v>
      </c>
      <c r="J119" s="47">
        <f t="shared" si="36"/>
        <v>724545.53442501801</v>
      </c>
      <c r="K119" s="47">
        <f t="shared" si="36"/>
        <v>1845.10360143343</v>
      </c>
      <c r="L119" s="47"/>
      <c r="M119" s="47">
        <f>IF((M8)&lt;M$48,"Below DL",IF((M8)&gt;M$48,M8))</f>
        <v>25.176958947967201</v>
      </c>
      <c r="N119" s="47">
        <f>IF((N8)&lt;N$48,"Below DL",IF((N8)&gt;N$48,N8))</f>
        <v>2.1182083576263802</v>
      </c>
      <c r="O119" s="47"/>
      <c r="P119" s="47">
        <f>IF((P8)&lt;P$48,"Below DL",IF((P8)&gt;P$48,P8))</f>
        <v>2.15451816626589E-2</v>
      </c>
      <c r="Q119" s="47"/>
      <c r="R119" s="47">
        <f>IF((R8)&lt;R$48,"Below DL",IF((R8)&gt;R$48,R8))</f>
        <v>0.10736140936991399</v>
      </c>
      <c r="S119" s="47"/>
      <c r="T119" s="48" t="str">
        <f>IF((T8)&lt;T$48,"Below DL",IF((T8)&gt;T$48,T8))</f>
        <v>Below DL</v>
      </c>
      <c r="U119" s="47">
        <f>IF((U8)&lt;U$48,"Below DL",IF((U8)&gt;U$48,U8))</f>
        <v>649131.73875239305</v>
      </c>
      <c r="V119" s="47"/>
    </row>
    <row r="120" spans="1:22" x14ac:dyDescent="0.3">
      <c r="A120" s="38" t="s">
        <v>85</v>
      </c>
      <c r="B120" s="47">
        <f>IF((B9)&lt;B$47,"Below DL",IF((B9)&gt;B$47,B9))</f>
        <v>5.8959528114729203</v>
      </c>
      <c r="C120" s="47"/>
      <c r="D120" s="47">
        <f>IF((D9)&lt;D$47,"Below DL",IF((D9)&gt;D$47,D9))</f>
        <v>175.413272836781</v>
      </c>
      <c r="E120" s="47">
        <f>IF((E9)&lt;E$47,"Below DL",IF((E9)&gt;E$47,E9))</f>
        <v>0.144793531948501</v>
      </c>
      <c r="F120" s="47">
        <f>IF((F9)&lt;F$47,"Below DL",IF((F9)&gt;F$47,F9))</f>
        <v>9.0520326817772098E-2</v>
      </c>
      <c r="G120" s="47"/>
      <c r="H120" s="47">
        <f>IF((H9)&lt;H$47,"Below DL",IF((H9)&gt;H$47,H9))</f>
        <v>5.9722808565858303</v>
      </c>
      <c r="I120" s="47">
        <f>IF((I9)&lt;I$47,"Below DL",IF((I9)&gt;I$47,I9))</f>
        <v>29694.9849375616</v>
      </c>
      <c r="J120" s="47">
        <f>IF((J9)&lt;J$47,"Below DL",IF((J9)&gt;J$47,J9))</f>
        <v>35789.135202515303</v>
      </c>
      <c r="K120" s="47">
        <f>IF((K9)&lt;K$47,"Below DL",IF((K9)&gt;K$47,K9))</f>
        <v>90.057895312412299</v>
      </c>
      <c r="L120" s="47"/>
      <c r="M120" s="47">
        <f>IF((M9)&lt;M$47,"Below DL",IF((M9)&gt;M$47,M9))</f>
        <v>1.2167210906261501</v>
      </c>
      <c r="N120" s="47">
        <f>IF((N9)&lt;N$47,"Below DL",IF((N9)&gt;N$47,N9))</f>
        <v>0.194782667646969</v>
      </c>
      <c r="O120" s="47"/>
      <c r="P120" s="48" t="str">
        <f>IF((P9)&lt;P$47,"Below DL",IF((P9)&gt;P$47,P9))</f>
        <v>Below DL</v>
      </c>
      <c r="Q120" s="47"/>
      <c r="R120" s="47">
        <f>IF((R9)&lt;R$47,"Below DL",IF((R9)&gt;R$47,R9))</f>
        <v>2.2096777886499001E-2</v>
      </c>
      <c r="S120" s="47"/>
      <c r="T120" s="48" t="str">
        <f>IF((T9)&lt;T$47,"Below DL",IF((T9)&gt;T$47,T9))</f>
        <v>Below DL</v>
      </c>
      <c r="U120" s="47">
        <f>IF((U9)&lt;U$47,"Below DL",IF((U9)&gt;U$47,U9))</f>
        <v>31496.204950285701</v>
      </c>
      <c r="V120" s="47"/>
    </row>
    <row r="121" spans="1:22" x14ac:dyDescent="0.3">
      <c r="A121" s="38" t="s">
        <v>86</v>
      </c>
      <c r="B121" s="47">
        <f>IF((B10)&lt;B$48,"Below DL",IF((B10)&gt;B$48,B10))</f>
        <v>26.753048122141799</v>
      </c>
      <c r="C121" s="47"/>
      <c r="D121" s="47">
        <f t="shared" ref="D121:F123" si="37">IF((D10)&lt;D$48,"Below DL",IF((D10)&gt;D$48,D10))</f>
        <v>1878.5737091436899</v>
      </c>
      <c r="E121" s="47">
        <f t="shared" si="37"/>
        <v>0.56879927385140705</v>
      </c>
      <c r="F121" s="47">
        <f t="shared" si="37"/>
        <v>1.7765898538177101</v>
      </c>
      <c r="G121" s="47"/>
      <c r="H121" s="47">
        <f t="shared" ref="H121:K123" si="38">IF((H10)&lt;H$48,"Below DL",IF((H10)&gt;H$48,H10))</f>
        <v>22.642261340819399</v>
      </c>
      <c r="I121" s="47">
        <f t="shared" si="38"/>
        <v>281972.01133665</v>
      </c>
      <c r="J121" s="47">
        <f t="shared" si="38"/>
        <v>348390.63464585302</v>
      </c>
      <c r="K121" s="47">
        <f t="shared" si="38"/>
        <v>862.82008826657295</v>
      </c>
      <c r="L121" s="47"/>
      <c r="M121" s="47">
        <f t="shared" ref="M121:N123" si="39">IF((M10)&lt;M$48,"Below DL",IF((M10)&gt;M$48,M10))</f>
        <v>1.6711070255153999</v>
      </c>
      <c r="N121" s="47">
        <f t="shared" si="39"/>
        <v>1.5027419657560299</v>
      </c>
      <c r="O121" s="47"/>
      <c r="P121" s="47">
        <f>IF((P10)&lt;P$48,"Below DL",IF((P10)&gt;P$48,P10))</f>
        <v>2.9612712486595701E-2</v>
      </c>
      <c r="Q121" s="47"/>
      <c r="R121" s="47">
        <f>IF((R10)&lt;R$48,"Below DL",IF((R10)&gt;R$48,R10))</f>
        <v>0.21136698895602199</v>
      </c>
      <c r="S121" s="47"/>
      <c r="T121" s="48" t="str">
        <f t="shared" ref="T121:U123" si="40">IF((T10)&lt;T$48,"Below DL",IF((T10)&gt;T$48,T10))</f>
        <v>Below DL</v>
      </c>
      <c r="U121" s="47">
        <f t="shared" si="40"/>
        <v>317757.59858900303</v>
      </c>
      <c r="V121" s="47"/>
    </row>
    <row r="122" spans="1:22" x14ac:dyDescent="0.3">
      <c r="A122" s="38" t="s">
        <v>87</v>
      </c>
      <c r="B122" s="47">
        <f>IF((B11)&lt;B$48,"Below DL",IF((B11)&gt;B$48,B11))</f>
        <v>1168.9878623945799</v>
      </c>
      <c r="C122" s="47"/>
      <c r="D122" s="47">
        <f t="shared" si="37"/>
        <v>1409.59216684895</v>
      </c>
      <c r="E122" s="47">
        <f t="shared" si="37"/>
        <v>104.379519145431</v>
      </c>
      <c r="F122" s="47">
        <f t="shared" si="37"/>
        <v>6.4657677574908998</v>
      </c>
      <c r="G122" s="47"/>
      <c r="H122" s="47">
        <f t="shared" si="38"/>
        <v>636.42838944574999</v>
      </c>
      <c r="I122" s="47">
        <f t="shared" si="38"/>
        <v>480449.077953047</v>
      </c>
      <c r="J122" s="47">
        <f t="shared" si="38"/>
        <v>589418.01535616303</v>
      </c>
      <c r="K122" s="47">
        <f t="shared" si="38"/>
        <v>785.68336158028706</v>
      </c>
      <c r="L122" s="47"/>
      <c r="M122" s="47">
        <f t="shared" si="39"/>
        <v>8.9715425674858107</v>
      </c>
      <c r="N122" s="47">
        <f t="shared" si="39"/>
        <v>6.9464917634336203</v>
      </c>
      <c r="O122" s="47"/>
      <c r="P122" s="47">
        <f>IF((P11)&lt;P$48,"Below DL",IF((P11)&gt;P$48,P11))</f>
        <v>2.43663336856519E-2</v>
      </c>
      <c r="Q122" s="47"/>
      <c r="R122" s="47">
        <f>IF((R11)&lt;R$48,"Below DL",IF((R11)&gt;R$48,R11))</f>
        <v>0.97679421831580504</v>
      </c>
      <c r="S122" s="47"/>
      <c r="T122" s="47">
        <f t="shared" si="40"/>
        <v>0.12105849774704799</v>
      </c>
      <c r="U122" s="47">
        <f t="shared" si="40"/>
        <v>527082.14338216395</v>
      </c>
      <c r="V122" s="47"/>
    </row>
    <row r="123" spans="1:22" x14ac:dyDescent="0.3">
      <c r="A123" s="38" t="s">
        <v>88</v>
      </c>
      <c r="B123" s="47">
        <f>IF((B12)&lt;B$48,"Below DL",IF((B12)&gt;B$48,B12))</f>
        <v>1158.74941788103</v>
      </c>
      <c r="C123" s="47"/>
      <c r="D123" s="47">
        <f t="shared" si="37"/>
        <v>1523.94495330021</v>
      </c>
      <c r="E123" s="47">
        <f t="shared" si="37"/>
        <v>104.756025506481</v>
      </c>
      <c r="F123" s="47">
        <f t="shared" si="37"/>
        <v>6.3034731105512503</v>
      </c>
      <c r="G123" s="47"/>
      <c r="H123" s="47">
        <f t="shared" si="38"/>
        <v>663.58668010061604</v>
      </c>
      <c r="I123" s="47">
        <f t="shared" si="38"/>
        <v>489106.29419847898</v>
      </c>
      <c r="J123" s="47">
        <f t="shared" si="38"/>
        <v>593975.52482233895</v>
      </c>
      <c r="K123" s="47">
        <f t="shared" si="38"/>
        <v>801.898716847125</v>
      </c>
      <c r="L123" s="47"/>
      <c r="M123" s="47">
        <f t="shared" si="39"/>
        <v>9.1080523115559302</v>
      </c>
      <c r="N123" s="47">
        <f t="shared" si="39"/>
        <v>7.21317795859329</v>
      </c>
      <c r="O123" s="47"/>
      <c r="P123" s="47">
        <f>IF((P12)&lt;P$48,"Below DL",IF((P12)&gt;P$48,P12))</f>
        <v>2.0081748688091799E-2</v>
      </c>
      <c r="Q123" s="47"/>
      <c r="R123" s="47">
        <f>IF((R12)&lt;R$48,"Below DL",IF((R12)&gt;R$48,R12))</f>
        <v>0.94868142494778496</v>
      </c>
      <c r="S123" s="47"/>
      <c r="T123" s="47">
        <f t="shared" si="40"/>
        <v>9.5318984452863603E-2</v>
      </c>
      <c r="U123" s="47">
        <f t="shared" si="40"/>
        <v>543242.17213534203</v>
      </c>
      <c r="V123" s="47"/>
    </row>
    <row r="124" spans="1:22" x14ac:dyDescent="0.3">
      <c r="A124" s="38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</row>
    <row r="125" spans="1:22" x14ac:dyDescent="0.3">
      <c r="A125" s="38" t="s">
        <v>90</v>
      </c>
      <c r="B125" s="47">
        <f t="shared" ref="B125:B130" si="41">IF((B14)&lt;B$48,"Below DL",IF((B14)&gt;B$48,B14))</f>
        <v>352.271182944261</v>
      </c>
      <c r="C125" s="47"/>
      <c r="D125" s="47">
        <f t="shared" ref="D125:F130" si="42">IF((D14)&lt;D$48,"Below DL",IF((D14)&gt;D$48,D14))</f>
        <v>8782.2323204055592</v>
      </c>
      <c r="E125" s="47">
        <f t="shared" si="42"/>
        <v>106.193867082103</v>
      </c>
      <c r="F125" s="47">
        <f t="shared" si="42"/>
        <v>0.27898519910745301</v>
      </c>
      <c r="G125" s="47"/>
      <c r="H125" s="47">
        <f t="shared" ref="H125:K130" si="43">IF((H14)&lt;H$48,"Below DL",IF((H14)&gt;H$48,H14))</f>
        <v>14.1747155713057</v>
      </c>
      <c r="I125" s="47">
        <f t="shared" si="43"/>
        <v>966398.39889666997</v>
      </c>
      <c r="J125" s="47">
        <f t="shared" si="43"/>
        <v>1181286.0704351801</v>
      </c>
      <c r="K125" s="47">
        <f t="shared" si="43"/>
        <v>3984.65427426426</v>
      </c>
      <c r="L125" s="47"/>
      <c r="M125" s="47">
        <f t="shared" ref="M125:N130" si="44">IF((M14)&lt;M$48,"Below DL",IF((M14)&gt;M$48,M14))</f>
        <v>580.74514135750303</v>
      </c>
      <c r="N125" s="47">
        <f t="shared" si="44"/>
        <v>51.995489314844797</v>
      </c>
      <c r="O125" s="47"/>
      <c r="P125" s="47">
        <f t="shared" ref="P125:P130" si="45">IF((P14)&lt;P$48,"Below DL",IF((P14)&gt;P$48,P14))</f>
        <v>6.4458981639057195E-2</v>
      </c>
      <c r="Q125" s="47"/>
      <c r="R125" s="47">
        <f t="shared" ref="R125:R130" si="46">IF((R14)&lt;R$48,"Below DL",IF((R14)&gt;R$48,R14))</f>
        <v>0.87177352961104904</v>
      </c>
      <c r="S125" s="47"/>
      <c r="T125" s="48" t="str">
        <f t="shared" ref="T125:U130" si="47">IF((T14)&lt;T$48,"Below DL",IF((T14)&gt;T$48,T14))</f>
        <v>Below DL</v>
      </c>
      <c r="U125" s="47">
        <f t="shared" si="47"/>
        <v>1059848.32915048</v>
      </c>
      <c r="V125" s="47"/>
    </row>
    <row r="126" spans="1:22" x14ac:dyDescent="0.3">
      <c r="A126" s="38" t="s">
        <v>91</v>
      </c>
      <c r="B126" s="47">
        <f t="shared" si="41"/>
        <v>150.43854754163499</v>
      </c>
      <c r="C126" s="47"/>
      <c r="D126" s="47">
        <f t="shared" si="42"/>
        <v>8304.5196961654292</v>
      </c>
      <c r="E126" s="47">
        <f t="shared" si="42"/>
        <v>59.722544361681202</v>
      </c>
      <c r="F126" s="47">
        <f t="shared" si="42"/>
        <v>8.3411641466266007E-2</v>
      </c>
      <c r="G126" s="47"/>
      <c r="H126" s="47">
        <f t="shared" si="43"/>
        <v>9.7774984883829106</v>
      </c>
      <c r="I126" s="47">
        <f t="shared" si="43"/>
        <v>751428.26702458004</v>
      </c>
      <c r="J126" s="47">
        <f t="shared" si="43"/>
        <v>917950.36601868598</v>
      </c>
      <c r="K126" s="47">
        <f t="shared" si="43"/>
        <v>3354.41353464437</v>
      </c>
      <c r="L126" s="47"/>
      <c r="M126" s="47">
        <f t="shared" si="44"/>
        <v>68.988169599703994</v>
      </c>
      <c r="N126" s="47">
        <f t="shared" si="44"/>
        <v>12.6828628321731</v>
      </c>
      <c r="O126" s="47"/>
      <c r="P126" s="47">
        <f t="shared" si="45"/>
        <v>2.3874474758172299E-2</v>
      </c>
      <c r="Q126" s="47"/>
      <c r="R126" s="47">
        <f t="shared" si="46"/>
        <v>0.228480248346946</v>
      </c>
      <c r="S126" s="47"/>
      <c r="T126" s="48" t="str">
        <f t="shared" si="47"/>
        <v>Below DL</v>
      </c>
      <c r="U126" s="47">
        <f t="shared" si="47"/>
        <v>814505.36906285502</v>
      </c>
      <c r="V126" s="47"/>
    </row>
    <row r="127" spans="1:22" x14ac:dyDescent="0.3">
      <c r="A127" s="38" t="s">
        <v>92</v>
      </c>
      <c r="B127" s="47">
        <f t="shared" si="41"/>
        <v>417.56159501368398</v>
      </c>
      <c r="C127" s="47"/>
      <c r="D127" s="47">
        <f t="shared" si="42"/>
        <v>9043.0219171454792</v>
      </c>
      <c r="E127" s="47">
        <f t="shared" si="42"/>
        <v>464.86869045387903</v>
      </c>
      <c r="F127" s="47">
        <f t="shared" si="42"/>
        <v>0.477416547861304</v>
      </c>
      <c r="G127" s="47"/>
      <c r="H127" s="47">
        <f t="shared" si="43"/>
        <v>5.1798922925248201</v>
      </c>
      <c r="I127" s="47">
        <f t="shared" si="43"/>
        <v>788193.92357751995</v>
      </c>
      <c r="J127" s="47">
        <f t="shared" si="43"/>
        <v>958253.00407793198</v>
      </c>
      <c r="K127" s="47">
        <f t="shared" si="43"/>
        <v>2814.3572244946199</v>
      </c>
      <c r="L127" s="47"/>
      <c r="M127" s="47">
        <f t="shared" si="44"/>
        <v>2438.7257837121101</v>
      </c>
      <c r="N127" s="47">
        <f t="shared" si="44"/>
        <v>30.564371521136302</v>
      </c>
      <c r="O127" s="47"/>
      <c r="P127" s="48" t="str">
        <f t="shared" si="45"/>
        <v>Below DL</v>
      </c>
      <c r="Q127" s="47"/>
      <c r="R127" s="47">
        <f t="shared" si="46"/>
        <v>0.81122511033314204</v>
      </c>
      <c r="S127" s="47"/>
      <c r="T127" s="48" t="str">
        <f t="shared" si="47"/>
        <v>Below DL</v>
      </c>
      <c r="U127" s="47">
        <f t="shared" si="47"/>
        <v>900884.88685285603</v>
      </c>
      <c r="V127" s="47"/>
    </row>
    <row r="128" spans="1:22" x14ac:dyDescent="0.3">
      <c r="A128" s="38" t="s">
        <v>93</v>
      </c>
      <c r="B128" s="47">
        <f t="shared" si="41"/>
        <v>417.42155887638501</v>
      </c>
      <c r="C128" s="47"/>
      <c r="D128" s="47">
        <f t="shared" si="42"/>
        <v>5670.6377888889901</v>
      </c>
      <c r="E128" s="47">
        <f t="shared" si="42"/>
        <v>334.933471554422</v>
      </c>
      <c r="F128" s="48" t="str">
        <f t="shared" si="42"/>
        <v>Below DL</v>
      </c>
      <c r="G128" s="47"/>
      <c r="H128" s="47">
        <f t="shared" si="43"/>
        <v>2.58198027218369</v>
      </c>
      <c r="I128" s="47">
        <f t="shared" si="43"/>
        <v>650557.27314004896</v>
      </c>
      <c r="J128" s="47">
        <f t="shared" si="43"/>
        <v>798233.88616673695</v>
      </c>
      <c r="K128" s="47">
        <f t="shared" si="43"/>
        <v>2334.2979056886902</v>
      </c>
      <c r="L128" s="47"/>
      <c r="M128" s="47">
        <f t="shared" si="44"/>
        <v>715.87781792675003</v>
      </c>
      <c r="N128" s="47">
        <f t="shared" si="44"/>
        <v>30.8570537895041</v>
      </c>
      <c r="O128" s="47"/>
      <c r="P128" s="48" t="str">
        <f t="shared" si="45"/>
        <v>Below DL</v>
      </c>
      <c r="Q128" s="47"/>
      <c r="R128" s="47">
        <f t="shared" si="46"/>
        <v>0.38165085161552997</v>
      </c>
      <c r="S128" s="47"/>
      <c r="T128" s="48" t="str">
        <f t="shared" si="47"/>
        <v>Below DL</v>
      </c>
      <c r="U128" s="47">
        <f t="shared" si="47"/>
        <v>728655.46394719102</v>
      </c>
      <c r="V128" s="47"/>
    </row>
    <row r="129" spans="1:22" x14ac:dyDescent="0.3">
      <c r="A129" s="38" t="s">
        <v>94</v>
      </c>
      <c r="B129" s="47">
        <f t="shared" si="41"/>
        <v>406.073403549067</v>
      </c>
      <c r="C129" s="47"/>
      <c r="D129" s="47">
        <f t="shared" si="42"/>
        <v>7588.9346578070699</v>
      </c>
      <c r="E129" s="47">
        <f t="shared" si="42"/>
        <v>405.74023243475898</v>
      </c>
      <c r="F129" s="47">
        <f t="shared" si="42"/>
        <v>4.7116577890059602E-2</v>
      </c>
      <c r="G129" s="47"/>
      <c r="H129" s="47">
        <f t="shared" si="43"/>
        <v>2.7271313570103701</v>
      </c>
      <c r="I129" s="47">
        <f t="shared" si="43"/>
        <v>570115.46950407606</v>
      </c>
      <c r="J129" s="47">
        <f t="shared" si="43"/>
        <v>693050.07918377698</v>
      </c>
      <c r="K129" s="47">
        <f t="shared" si="43"/>
        <v>2110.6110573216602</v>
      </c>
      <c r="L129" s="47"/>
      <c r="M129" s="47">
        <f t="shared" si="44"/>
        <v>117.08979861059601</v>
      </c>
      <c r="N129" s="47">
        <f t="shared" si="44"/>
        <v>24.678917341436598</v>
      </c>
      <c r="O129" s="47"/>
      <c r="P129" s="48" t="str">
        <f t="shared" si="45"/>
        <v>Below DL</v>
      </c>
      <c r="Q129" s="47"/>
      <c r="R129" s="47">
        <f t="shared" si="46"/>
        <v>0.24216647038166</v>
      </c>
      <c r="S129" s="47"/>
      <c r="T129" s="48" t="str">
        <f t="shared" si="47"/>
        <v>Below DL</v>
      </c>
      <c r="U129" s="47">
        <f t="shared" si="47"/>
        <v>641160.83571061899</v>
      </c>
      <c r="V129" s="47"/>
    </row>
    <row r="130" spans="1:22" x14ac:dyDescent="0.3">
      <c r="A130" s="38" t="s">
        <v>95</v>
      </c>
      <c r="B130" s="47">
        <f t="shared" si="41"/>
        <v>407.83750252829799</v>
      </c>
      <c r="C130" s="47"/>
      <c r="D130" s="47">
        <f t="shared" si="42"/>
        <v>7535.44041153133</v>
      </c>
      <c r="E130" s="47">
        <f t="shared" si="42"/>
        <v>402.05688323454598</v>
      </c>
      <c r="F130" s="47">
        <f t="shared" si="42"/>
        <v>6.7649519045466303E-2</v>
      </c>
      <c r="G130" s="47"/>
      <c r="H130" s="47">
        <f t="shared" si="43"/>
        <v>2.41310116150252</v>
      </c>
      <c r="I130" s="47">
        <f t="shared" si="43"/>
        <v>579861.22450704803</v>
      </c>
      <c r="J130" s="47">
        <f t="shared" si="43"/>
        <v>697251.09863308596</v>
      </c>
      <c r="K130" s="47">
        <f t="shared" si="43"/>
        <v>2124.3459646691899</v>
      </c>
      <c r="L130" s="47"/>
      <c r="M130" s="47">
        <f t="shared" si="44"/>
        <v>118.580771047006</v>
      </c>
      <c r="N130" s="47">
        <f t="shared" si="44"/>
        <v>24.763050263252801</v>
      </c>
      <c r="O130" s="47"/>
      <c r="P130" s="48" t="str">
        <f t="shared" si="45"/>
        <v>Below DL</v>
      </c>
      <c r="Q130" s="47"/>
      <c r="R130" s="47">
        <f t="shared" si="46"/>
        <v>0.258884625808531</v>
      </c>
      <c r="S130" s="47"/>
      <c r="T130" s="48" t="str">
        <f t="shared" si="47"/>
        <v>Below DL</v>
      </c>
      <c r="U130" s="47">
        <f t="shared" si="47"/>
        <v>637262.26117965195</v>
      </c>
      <c r="V130" s="47"/>
    </row>
    <row r="131" spans="1:22" x14ac:dyDescent="0.3">
      <c r="A131" s="38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</row>
    <row r="132" spans="1:22" x14ac:dyDescent="0.3">
      <c r="A132" s="38" t="s">
        <v>96</v>
      </c>
      <c r="B132" s="47">
        <f>IF((B21)&lt;B$46,"Below DL",IF((B21)&gt;B$46,B21))</f>
        <v>1.9536342292119999</v>
      </c>
      <c r="C132" s="47"/>
      <c r="D132" s="47">
        <f t="shared" ref="D132:F133" si="48">IF((D21)&lt;D$46,"Below DL",IF((D21)&gt;D$46,D21))</f>
        <v>733.961211075454</v>
      </c>
      <c r="E132" s="47">
        <f t="shared" si="48"/>
        <v>0.163306385400666</v>
      </c>
      <c r="F132" s="47">
        <f t="shared" si="48"/>
        <v>0.31317250602046198</v>
      </c>
      <c r="G132" s="47"/>
      <c r="H132" s="47">
        <f t="shared" ref="H132:K133" si="49">IF((H21)&lt;H$46,"Below DL",IF((H21)&gt;H$46,H21))</f>
        <v>5.2993465963762398</v>
      </c>
      <c r="I132" s="47">
        <f t="shared" si="49"/>
        <v>31128.283476274701</v>
      </c>
      <c r="J132" s="47">
        <f t="shared" si="49"/>
        <v>39074.826766169703</v>
      </c>
      <c r="K132" s="47">
        <f t="shared" si="49"/>
        <v>11.513956332533001</v>
      </c>
      <c r="L132" s="47"/>
      <c r="M132" s="47">
        <f>IF((M21)&lt;M$46,"Below DL",IF((M21)&gt;M$46,M21))</f>
        <v>18.982095200719002</v>
      </c>
      <c r="N132" s="47">
        <f>IF((N21)&lt;N$46,"Below DL",IF((N21)&gt;N$46,N21))</f>
        <v>0.95671601527667005</v>
      </c>
      <c r="O132" s="47"/>
      <c r="P132" s="47">
        <f>IF((P21)&lt;P$46,"Below DL",IF((P21)&gt;P$46,P21))</f>
        <v>1.53163696251853E-3</v>
      </c>
      <c r="Q132" s="47"/>
      <c r="R132" s="47">
        <f>IF((R21)&lt;R$46,"Below DL",IF((R21)&gt;R$46,R21))</f>
        <v>1.6984849178823098E-2</v>
      </c>
      <c r="S132" s="47"/>
      <c r="T132" s="47">
        <f>IF((T21)&lt;T$46,"Below DL",IF((T21)&gt;T$46,T21))</f>
        <v>1.8994264212723402E-2</v>
      </c>
      <c r="U132" s="47">
        <f>IF((U21)&lt;U$46,"Below DL",IF((U21)&gt;U$46,U21))</f>
        <v>32751.334231830901</v>
      </c>
      <c r="V132" s="47"/>
    </row>
    <row r="133" spans="1:22" x14ac:dyDescent="0.3">
      <c r="A133" s="38" t="s">
        <v>97</v>
      </c>
      <c r="B133" s="47">
        <f>IF((B22)&lt;B$46,"Below DL",IF((B22)&gt;B$46,B22))</f>
        <v>0.92081585772921404</v>
      </c>
      <c r="C133" s="47"/>
      <c r="D133" s="47">
        <f t="shared" si="48"/>
        <v>652.64314655701105</v>
      </c>
      <c r="E133" s="47">
        <f t="shared" si="48"/>
        <v>0.13306049491934599</v>
      </c>
      <c r="F133" s="47">
        <f t="shared" si="48"/>
        <v>0.44405179907571501</v>
      </c>
      <c r="G133" s="47"/>
      <c r="H133" s="47">
        <f t="shared" si="49"/>
        <v>3.08221372946196</v>
      </c>
      <c r="I133" s="47">
        <f t="shared" si="49"/>
        <v>38247.553319622901</v>
      </c>
      <c r="J133" s="47">
        <f t="shared" si="49"/>
        <v>47276.297763701899</v>
      </c>
      <c r="K133" s="47">
        <f t="shared" si="49"/>
        <v>5.8049033304441204</v>
      </c>
      <c r="L133" s="47"/>
      <c r="M133" s="47">
        <f>IF((M22)&lt;M$46,"Below DL",IF((M22)&gt;M$46,M22))</f>
        <v>6.9932803555277996</v>
      </c>
      <c r="N133" s="47">
        <f>IF((N22)&lt;N$46,"Below DL",IF((N22)&gt;N$46,N22))</f>
        <v>1.08326403278481</v>
      </c>
      <c r="O133" s="47"/>
      <c r="P133" s="47">
        <f>IF((P22)&lt;P$46,"Below DL",IF((P22)&gt;P$46,P22))</f>
        <v>4.5969707148557004E-3</v>
      </c>
      <c r="Q133" s="47"/>
      <c r="R133" s="47">
        <f>IF((R22)&lt;R$46,"Below DL",IF((R22)&gt;R$46,R22))</f>
        <v>1.54359450956486E-2</v>
      </c>
      <c r="S133" s="47"/>
      <c r="T133" s="47">
        <f>IF((T22)&lt;T$46,"Below DL",IF((T22)&gt;T$46,T22))</f>
        <v>2.3034090515974302E-2</v>
      </c>
      <c r="U133" s="47">
        <f>IF((U22)&lt;U$46,"Below DL",IF((U22)&gt;U$46,U22))</f>
        <v>38907.100114537498</v>
      </c>
      <c r="V133" s="47"/>
    </row>
    <row r="134" spans="1:22" x14ac:dyDescent="0.3">
      <c r="A134" s="38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</row>
    <row r="135" spans="1:22" x14ac:dyDescent="0.3">
      <c r="A135" s="38" t="s">
        <v>98</v>
      </c>
      <c r="B135" s="47">
        <f>IF((B24)&lt;B$46,"Below DL",IF((B24)&gt;B$46,B24))</f>
        <v>0.25268736039130602</v>
      </c>
      <c r="C135" s="47"/>
      <c r="D135" s="47">
        <f t="shared" ref="D135:F136" si="50">IF((D24)&lt;D$46,"Below DL",IF((D24)&gt;D$46,D24))</f>
        <v>1.34863143664763</v>
      </c>
      <c r="E135" s="48" t="str">
        <f t="shared" si="50"/>
        <v>Below DL</v>
      </c>
      <c r="F135" s="48" t="str">
        <f t="shared" si="50"/>
        <v>Below DL</v>
      </c>
      <c r="G135" s="47"/>
      <c r="H135" s="48" t="str">
        <f t="shared" ref="H135:K136" si="51">IF((H24)&lt;H$46,"Below DL",IF((H24)&gt;H$46,H24))</f>
        <v>Below DL</v>
      </c>
      <c r="I135" s="47">
        <f t="shared" si="51"/>
        <v>142.886845713855</v>
      </c>
      <c r="J135" s="47">
        <f t="shared" si="51"/>
        <v>130.756931606541</v>
      </c>
      <c r="K135" s="48" t="str">
        <f t="shared" si="51"/>
        <v>Below DL</v>
      </c>
      <c r="L135" s="47"/>
      <c r="M135" s="48" t="str">
        <f>IF((M24)&lt;M$46,"Below DL",IF((M24)&gt;M$46,M24))</f>
        <v>Below DL</v>
      </c>
      <c r="N135" s="47">
        <f>IF((N24)&lt;N$46,"Below DL",IF((N24)&gt;N$46,N24))</f>
        <v>5.4615791523470798E-2</v>
      </c>
      <c r="O135" s="47"/>
      <c r="P135" s="48" t="str">
        <f>IF((P24)&lt;P$46,"Below DL",IF((P24)&gt;P$46,P24))</f>
        <v>Below DL</v>
      </c>
      <c r="Q135" s="47"/>
      <c r="R135" s="48" t="str">
        <f>IF((R24)&lt;R$46,"Below DL",IF((R24)&gt;R$46,R24))</f>
        <v>Below DL</v>
      </c>
      <c r="S135" s="47"/>
      <c r="T135" s="48" t="str">
        <f>IF((T24)&lt;T$46,"Below DL",IF((T24)&gt;T$46,T24))</f>
        <v>Below DL</v>
      </c>
      <c r="U135" s="47">
        <f>IF((U24)&lt;U$46,"Below DL",IF((U24)&gt;U$46,U24))</f>
        <v>75.747614146128797</v>
      </c>
      <c r="V135" s="47"/>
    </row>
    <row r="136" spans="1:22" x14ac:dyDescent="0.3">
      <c r="A136" s="38" t="s">
        <v>99</v>
      </c>
      <c r="B136" s="47">
        <f>IF((B25)&lt;B$46,"Below DL",IF((B25)&gt;B$46,B25))</f>
        <v>0.92542798170624496</v>
      </c>
      <c r="C136" s="47"/>
      <c r="D136" s="47">
        <f t="shared" si="50"/>
        <v>1.3851257022663901</v>
      </c>
      <c r="E136" s="48" t="str">
        <f t="shared" si="50"/>
        <v>Below DL</v>
      </c>
      <c r="F136" s="47">
        <f t="shared" si="50"/>
        <v>1.91263035956352E-3</v>
      </c>
      <c r="G136" s="47"/>
      <c r="H136" s="48" t="str">
        <f t="shared" si="51"/>
        <v>Below DL</v>
      </c>
      <c r="I136" s="47">
        <f t="shared" si="51"/>
        <v>141.23011896623001</v>
      </c>
      <c r="J136" s="47">
        <f t="shared" si="51"/>
        <v>145.839625013503</v>
      </c>
      <c r="K136" s="48" t="str">
        <f t="shared" si="51"/>
        <v>Below DL</v>
      </c>
      <c r="L136" s="47"/>
      <c r="M136" s="48" t="str">
        <f>IF((M25)&lt;M$46,"Below DL",IF((M25)&gt;M$46,M25))</f>
        <v>Below DL</v>
      </c>
      <c r="N136" s="47">
        <f>IF((N25)&lt;N$46,"Below DL",IF((N25)&gt;N$46,N25))</f>
        <v>0.38772940736006001</v>
      </c>
      <c r="O136" s="47"/>
      <c r="P136" s="48" t="str">
        <f>IF((P25)&lt;P$46,"Below DL",IF((P25)&gt;P$46,P25))</f>
        <v>Below DL</v>
      </c>
      <c r="Q136" s="47"/>
      <c r="R136" s="48" t="str">
        <f>IF((R25)&lt;R$46,"Below DL",IF((R25)&gt;R$46,R25))</f>
        <v>Below DL</v>
      </c>
      <c r="S136" s="47"/>
      <c r="T136" s="48" t="str">
        <f>IF((T25)&lt;T$46,"Below DL",IF((T25)&gt;T$46,T25))</f>
        <v>Below DL</v>
      </c>
      <c r="U136" s="47">
        <f>IF((U25)&lt;U$46,"Below DL",IF((U25)&gt;U$46,U25))</f>
        <v>75.589608838831694</v>
      </c>
      <c r="V136" s="47"/>
    </row>
    <row r="137" spans="1:22" x14ac:dyDescent="0.3">
      <c r="A137" s="38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</row>
    <row r="138" spans="1:22" x14ac:dyDescent="0.3">
      <c r="A138" s="46" t="s">
        <v>145</v>
      </c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</row>
    <row r="139" spans="1:22" x14ac:dyDescent="0.3">
      <c r="A139" s="38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</row>
    <row r="140" spans="1:22" x14ac:dyDescent="0.3">
      <c r="A140" s="49" t="s">
        <v>146</v>
      </c>
      <c r="B140" s="74" t="s">
        <v>147</v>
      </c>
      <c r="C140" s="74" t="s">
        <v>148</v>
      </c>
      <c r="D140" s="74" t="s">
        <v>149</v>
      </c>
      <c r="E140" s="74" t="s">
        <v>150</v>
      </c>
      <c r="F140" s="74" t="s">
        <v>151</v>
      </c>
      <c r="G140" s="74" t="s">
        <v>152</v>
      </c>
      <c r="H140" s="74" t="s">
        <v>153</v>
      </c>
      <c r="I140" s="74" t="s">
        <v>154</v>
      </c>
      <c r="J140" s="75" t="s">
        <v>155</v>
      </c>
      <c r="K140" s="74" t="s">
        <v>156</v>
      </c>
      <c r="L140" s="74" t="s">
        <v>157</v>
      </c>
      <c r="M140" s="47"/>
      <c r="N140" s="47"/>
      <c r="O140" s="47"/>
      <c r="P140" s="47"/>
      <c r="Q140" s="47"/>
      <c r="R140" s="47"/>
      <c r="S140" s="47"/>
      <c r="T140" s="47"/>
      <c r="U140" s="47"/>
      <c r="V140" s="47"/>
    </row>
    <row r="141" spans="1:22" x14ac:dyDescent="0.3">
      <c r="A141" s="49" t="s">
        <v>158</v>
      </c>
      <c r="B141" s="74">
        <v>2.6610000000000002E-2</v>
      </c>
      <c r="C141" s="74">
        <v>2.6460000000000001E-2</v>
      </c>
      <c r="D141" s="74">
        <v>2.6270000000000002E-2</v>
      </c>
      <c r="E141" s="74">
        <f>AVERAGE(B141:D141)</f>
        <v>2.644666666666667E-2</v>
      </c>
      <c r="F141" s="74">
        <v>50.624600000000001</v>
      </c>
      <c r="G141" s="74">
        <v>50.624099999999999</v>
      </c>
      <c r="H141" s="74">
        <v>50.623699999999999</v>
      </c>
      <c r="I141" s="74">
        <f>AVERAGE(F141:H141)</f>
        <v>50.624133333333333</v>
      </c>
      <c r="J141" s="75">
        <f>I141/E141</f>
        <v>1914.197126291908</v>
      </c>
      <c r="K141" s="74">
        <f>(40*10000)/J141</f>
        <v>208.96489421382688</v>
      </c>
      <c r="L141" s="74">
        <f>K141/40</f>
        <v>5.2241223553456724</v>
      </c>
      <c r="M141" s="47"/>
      <c r="N141" s="47"/>
      <c r="O141" s="47"/>
      <c r="P141" s="47"/>
      <c r="Q141" s="47"/>
      <c r="R141" s="47"/>
      <c r="S141" s="47"/>
      <c r="T141" s="47"/>
      <c r="U141" s="47"/>
      <c r="V141" s="47"/>
    </row>
    <row r="142" spans="1:22" x14ac:dyDescent="0.3">
      <c r="A142" s="49" t="s">
        <v>83</v>
      </c>
      <c r="B142" s="74">
        <v>9.4810000000000005E-2</v>
      </c>
      <c r="C142" s="74">
        <v>9.468E-2</v>
      </c>
      <c r="D142" s="74">
        <v>9.4670000000000004E-2</v>
      </c>
      <c r="E142" s="74">
        <f>AVERAGE(B142:D142)</f>
        <v>9.4719999999999985E-2</v>
      </c>
      <c r="F142" s="74">
        <v>49.769199999999998</v>
      </c>
      <c r="G142" s="74">
        <v>49.768900000000002</v>
      </c>
      <c r="H142" s="74">
        <v>49.768599999999999</v>
      </c>
      <c r="I142" s="74">
        <f t="shared" ref="I142:I145" si="52">AVERAGE(F142:H142)</f>
        <v>49.768900000000002</v>
      </c>
      <c r="J142" s="75">
        <f t="shared" ref="J142:J150" si="53">I142/E142</f>
        <v>525.43179898648657</v>
      </c>
      <c r="K142" s="74">
        <f t="shared" ref="K142:K150" si="54">(40*10000)/J142</f>
        <v>761.27862982706051</v>
      </c>
      <c r="L142" s="74">
        <f t="shared" ref="L142:L150" si="55">K142/40</f>
        <v>19.031965745676512</v>
      </c>
      <c r="M142" s="47"/>
      <c r="N142" s="47"/>
      <c r="O142" s="47"/>
      <c r="P142" s="47"/>
      <c r="Q142" s="47"/>
      <c r="R142" s="47"/>
      <c r="S142" s="47"/>
      <c r="T142" s="47"/>
      <c r="U142" s="47"/>
      <c r="V142" s="47"/>
    </row>
    <row r="143" spans="1:22" x14ac:dyDescent="0.3">
      <c r="A143" s="49" t="s">
        <v>85</v>
      </c>
      <c r="B143" s="74">
        <v>4.2900000000000004E-3</v>
      </c>
      <c r="C143" s="74">
        <v>4.1700000000000001E-3</v>
      </c>
      <c r="D143" s="74">
        <v>4.2100000000000002E-3</v>
      </c>
      <c r="E143" s="74">
        <f t="shared" ref="E143:E145" si="56">AVERAGE(B143:D143)</f>
        <v>4.2233333333333333E-3</v>
      </c>
      <c r="F143" s="74">
        <v>9.2090999999999994</v>
      </c>
      <c r="G143" s="74">
        <v>9.2088000000000001</v>
      </c>
      <c r="H143" s="74">
        <v>9.2086000000000006</v>
      </c>
      <c r="I143" s="74">
        <f t="shared" si="52"/>
        <v>9.2088333333333328</v>
      </c>
      <c r="J143" s="75">
        <f t="shared" si="53"/>
        <v>2180.4656669297551</v>
      </c>
      <c r="K143" s="74">
        <f t="shared" si="54"/>
        <v>183.44705264872496</v>
      </c>
      <c r="L143" s="74">
        <f t="shared" si="55"/>
        <v>4.5861763162181237</v>
      </c>
      <c r="M143" s="47"/>
      <c r="N143" s="47"/>
      <c r="O143" s="47"/>
      <c r="P143" s="47"/>
      <c r="Q143" s="47"/>
      <c r="R143" s="47"/>
      <c r="S143" s="47"/>
      <c r="T143" s="47"/>
      <c r="U143" s="47"/>
      <c r="V143" s="47"/>
    </row>
    <row r="144" spans="1:22" x14ac:dyDescent="0.3">
      <c r="A144" s="49" t="s">
        <v>86</v>
      </c>
      <c r="B144" s="74">
        <v>7.0600000000000003E-3</v>
      </c>
      <c r="C144" s="74">
        <v>7.0899999999999999E-3</v>
      </c>
      <c r="D144" s="74">
        <v>7.2199999999999999E-3</v>
      </c>
      <c r="E144" s="74">
        <f t="shared" si="56"/>
        <v>7.1233333333333331E-3</v>
      </c>
      <c r="F144" s="74">
        <v>8.8793000000000006</v>
      </c>
      <c r="G144" s="74">
        <v>8.8793399999999991</v>
      </c>
      <c r="H144" s="74">
        <v>8.8793399999999991</v>
      </c>
      <c r="I144" s="74">
        <f t="shared" si="52"/>
        <v>8.8793266666666657</v>
      </c>
      <c r="J144" s="75">
        <f t="shared" si="53"/>
        <v>1246.512868507253</v>
      </c>
      <c r="K144" s="74">
        <f t="shared" si="54"/>
        <v>320.89520301464307</v>
      </c>
      <c r="L144" s="74">
        <f t="shared" si="55"/>
        <v>8.0223800753660761</v>
      </c>
      <c r="M144" s="47"/>
      <c r="N144" s="47"/>
      <c r="O144" s="47"/>
      <c r="P144" s="47"/>
      <c r="Q144" s="47"/>
      <c r="R144" s="47"/>
      <c r="S144" s="47"/>
      <c r="T144" s="47"/>
      <c r="U144" s="47"/>
      <c r="V144" s="47"/>
    </row>
    <row r="145" spans="1:22" x14ac:dyDescent="0.3">
      <c r="A145" s="49" t="s">
        <v>87</v>
      </c>
      <c r="B145" s="74">
        <v>8.251E-2</v>
      </c>
      <c r="C145" s="74">
        <v>8.2320000000000004E-2</v>
      </c>
      <c r="D145" s="74">
        <v>8.2290000000000002E-2</v>
      </c>
      <c r="E145" s="74">
        <f t="shared" si="56"/>
        <v>8.237333333333334E-2</v>
      </c>
      <c r="F145" s="74">
        <v>50.737499999999997</v>
      </c>
      <c r="G145" s="74">
        <v>50.737000000000002</v>
      </c>
      <c r="H145" s="74">
        <v>50.736800000000002</v>
      </c>
      <c r="I145" s="74">
        <f t="shared" si="52"/>
        <v>50.737099999999998</v>
      </c>
      <c r="J145" s="75">
        <f>I145/E145</f>
        <v>615.94083845904811</v>
      </c>
      <c r="K145" s="74">
        <f t="shared" si="54"/>
        <v>649.41301992690433</v>
      </c>
      <c r="L145" s="74">
        <f t="shared" si="55"/>
        <v>16.235325498172607</v>
      </c>
      <c r="M145" s="47"/>
      <c r="N145" s="47"/>
      <c r="O145" s="47"/>
      <c r="P145" s="47"/>
      <c r="Q145" s="47"/>
      <c r="R145" s="47"/>
      <c r="S145" s="47"/>
      <c r="T145" s="47"/>
      <c r="U145" s="47"/>
      <c r="V145" s="47"/>
    </row>
    <row r="146" spans="1:22" x14ac:dyDescent="0.3">
      <c r="A146" s="49" t="s">
        <v>159</v>
      </c>
      <c r="B146" s="74"/>
      <c r="C146" s="74"/>
      <c r="D146" s="74"/>
      <c r="E146" s="74">
        <v>0.16273000000000001</v>
      </c>
      <c r="F146" s="74"/>
      <c r="G146" s="74"/>
      <c r="H146" s="74"/>
      <c r="I146" s="74">
        <v>48.925080000000001</v>
      </c>
      <c r="J146" s="75">
        <f t="shared" si="53"/>
        <v>300.65187734283779</v>
      </c>
      <c r="K146" s="74">
        <f t="shared" si="54"/>
        <v>1330.4423825162883</v>
      </c>
      <c r="L146" s="74">
        <f t="shared" si="55"/>
        <v>33.261059562907207</v>
      </c>
      <c r="M146" s="47"/>
      <c r="N146" s="47"/>
      <c r="O146" s="47"/>
      <c r="P146" s="47"/>
      <c r="Q146" s="47"/>
      <c r="R146" s="47"/>
      <c r="S146" s="47"/>
      <c r="T146" s="47"/>
      <c r="U146" s="47"/>
      <c r="V146" s="47"/>
    </row>
    <row r="147" spans="1:22" x14ac:dyDescent="0.3">
      <c r="A147" s="49" t="s">
        <v>160</v>
      </c>
      <c r="B147" s="74"/>
      <c r="C147" s="74"/>
      <c r="D147" s="74"/>
      <c r="E147" s="74">
        <v>0.1133</v>
      </c>
      <c r="F147" s="74"/>
      <c r="G147" s="74"/>
      <c r="H147" s="74"/>
      <c r="I147" s="74">
        <v>48.137180000000001</v>
      </c>
      <c r="J147" s="75">
        <f t="shared" si="53"/>
        <v>424.86478375992942</v>
      </c>
      <c r="K147" s="74">
        <f t="shared" si="54"/>
        <v>941.4760066958637</v>
      </c>
      <c r="L147" s="74">
        <f t="shared" si="55"/>
        <v>23.536900167396592</v>
      </c>
      <c r="M147" s="47"/>
      <c r="N147" s="47"/>
      <c r="O147" s="47"/>
      <c r="P147" s="47"/>
      <c r="Q147" s="47"/>
      <c r="R147" s="47"/>
      <c r="S147" s="47"/>
      <c r="T147" s="47"/>
      <c r="U147" s="47"/>
      <c r="V147" s="47"/>
    </row>
    <row r="148" spans="1:22" x14ac:dyDescent="0.3">
      <c r="A148" s="49" t="s">
        <v>92</v>
      </c>
      <c r="B148" s="74"/>
      <c r="C148" s="74"/>
      <c r="D148" s="74"/>
      <c r="E148" s="74">
        <v>0.12606000000000001</v>
      </c>
      <c r="F148" s="74"/>
      <c r="G148" s="74"/>
      <c r="H148" s="74"/>
      <c r="I148" s="74">
        <v>48.860480000000003</v>
      </c>
      <c r="J148" s="75">
        <f t="shared" si="53"/>
        <v>387.59701729335239</v>
      </c>
      <c r="K148" s="74">
        <f t="shared" si="54"/>
        <v>1031.9996856355074</v>
      </c>
      <c r="L148" s="74">
        <f t="shared" si="55"/>
        <v>25.799992140887685</v>
      </c>
      <c r="M148" s="47"/>
      <c r="N148" s="47"/>
      <c r="O148" s="47"/>
      <c r="P148" s="47"/>
      <c r="Q148" s="47"/>
      <c r="R148" s="47"/>
      <c r="S148" s="47"/>
      <c r="T148" s="47"/>
      <c r="U148" s="47"/>
      <c r="V148" s="47"/>
    </row>
    <row r="149" spans="1:22" x14ac:dyDescent="0.3">
      <c r="A149" s="49" t="s">
        <v>93</v>
      </c>
      <c r="B149" s="74"/>
      <c r="C149" s="74"/>
      <c r="D149" s="74"/>
      <c r="E149" s="74">
        <v>0.10675</v>
      </c>
      <c r="F149" s="74"/>
      <c r="G149" s="74"/>
      <c r="H149" s="74"/>
      <c r="I149" s="74">
        <v>48.327379999999998</v>
      </c>
      <c r="J149" s="75">
        <f t="shared" si="53"/>
        <v>452.71550351288056</v>
      </c>
      <c r="K149" s="74">
        <f t="shared" si="54"/>
        <v>883.55710572350495</v>
      </c>
      <c r="L149" s="74">
        <f t="shared" si="55"/>
        <v>22.088927643087622</v>
      </c>
      <c r="M149" s="47"/>
      <c r="N149" s="47"/>
      <c r="O149" s="47"/>
      <c r="P149" s="47"/>
      <c r="Q149" s="47"/>
      <c r="R149" s="47"/>
      <c r="S149" s="47"/>
      <c r="T149" s="47"/>
      <c r="U149" s="47"/>
      <c r="V149" s="47"/>
    </row>
    <row r="150" spans="1:22" x14ac:dyDescent="0.3">
      <c r="A150" s="49" t="s">
        <v>94</v>
      </c>
      <c r="B150" s="74"/>
      <c r="C150" s="74"/>
      <c r="D150" s="74"/>
      <c r="E150" s="74">
        <v>8.9499999999999996E-2</v>
      </c>
      <c r="F150" s="74"/>
      <c r="G150" s="74"/>
      <c r="H150" s="74"/>
      <c r="I150" s="74">
        <v>47.617179999999998</v>
      </c>
      <c r="J150" s="75">
        <f t="shared" si="53"/>
        <v>532.03553072625698</v>
      </c>
      <c r="K150" s="74">
        <f t="shared" si="54"/>
        <v>751.82948675247042</v>
      </c>
      <c r="L150" s="74">
        <f t="shared" si="55"/>
        <v>18.795737168811762</v>
      </c>
      <c r="M150" s="47"/>
      <c r="N150" s="47"/>
      <c r="O150" s="47"/>
      <c r="P150" s="47"/>
      <c r="Q150" s="47"/>
      <c r="R150" s="47"/>
      <c r="S150" s="47"/>
      <c r="T150" s="47"/>
      <c r="U150" s="47"/>
      <c r="V150" s="47"/>
    </row>
    <row r="151" spans="1:22" x14ac:dyDescent="0.3">
      <c r="A151" s="38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</row>
    <row r="152" spans="1:22" x14ac:dyDescent="0.3">
      <c r="A152" s="46" t="s">
        <v>161</v>
      </c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</row>
    <row r="153" spans="1:22" ht="15" thickBot="1" x14ac:dyDescent="0.35">
      <c r="A153" s="46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</row>
    <row r="154" spans="1:22" ht="54.6" thickTop="1" thickBot="1" x14ac:dyDescent="0.35">
      <c r="A154" s="50" t="s">
        <v>56</v>
      </c>
      <c r="B154" s="76" t="s">
        <v>162</v>
      </c>
      <c r="C154" s="76" t="s">
        <v>58</v>
      </c>
      <c r="D154" s="77" t="s">
        <v>163</v>
      </c>
      <c r="E154" s="77" t="s">
        <v>164</v>
      </c>
      <c r="F154" s="77" t="s">
        <v>165</v>
      </c>
      <c r="G154" s="77" t="s">
        <v>62</v>
      </c>
      <c r="H154" s="77" t="s">
        <v>166</v>
      </c>
      <c r="I154" s="77" t="s">
        <v>167</v>
      </c>
      <c r="J154" s="78" t="s">
        <v>65</v>
      </c>
      <c r="K154" s="77" t="s">
        <v>168</v>
      </c>
      <c r="L154" s="77" t="s">
        <v>67</v>
      </c>
      <c r="M154" s="77" t="s">
        <v>169</v>
      </c>
      <c r="N154" s="77" t="s">
        <v>170</v>
      </c>
      <c r="O154" s="77" t="s">
        <v>70</v>
      </c>
      <c r="P154" s="79" t="s">
        <v>171</v>
      </c>
      <c r="Q154" s="80" t="s">
        <v>72</v>
      </c>
      <c r="R154" s="79" t="s">
        <v>172</v>
      </c>
      <c r="S154" s="80" t="s">
        <v>74</v>
      </c>
      <c r="T154" s="79" t="s">
        <v>173</v>
      </c>
      <c r="U154" s="81" t="s">
        <v>174</v>
      </c>
      <c r="V154" s="101" t="s">
        <v>77</v>
      </c>
    </row>
    <row r="155" spans="1:22" ht="15" thickTop="1" x14ac:dyDescent="0.3">
      <c r="A155" s="51"/>
      <c r="B155" s="82" t="s">
        <v>79</v>
      </c>
      <c r="C155" s="83" t="s">
        <v>80</v>
      </c>
      <c r="D155" s="82" t="s">
        <v>79</v>
      </c>
      <c r="E155" s="82" t="s">
        <v>79</v>
      </c>
      <c r="F155" s="82" t="s">
        <v>79</v>
      </c>
      <c r="G155" s="83" t="s">
        <v>80</v>
      </c>
      <c r="H155" s="82" t="s">
        <v>79</v>
      </c>
      <c r="I155" s="82" t="s">
        <v>79</v>
      </c>
      <c r="J155" s="84" t="s">
        <v>79</v>
      </c>
      <c r="K155" s="82" t="s">
        <v>79</v>
      </c>
      <c r="L155" s="83" t="s">
        <v>80</v>
      </c>
      <c r="M155" s="82" t="s">
        <v>79</v>
      </c>
      <c r="N155" s="82" t="s">
        <v>79</v>
      </c>
      <c r="O155" s="83" t="s">
        <v>80</v>
      </c>
      <c r="P155" s="82" t="s">
        <v>79</v>
      </c>
      <c r="Q155" s="83" t="s">
        <v>80</v>
      </c>
      <c r="R155" s="82" t="s">
        <v>79</v>
      </c>
      <c r="S155" s="83" t="s">
        <v>80</v>
      </c>
      <c r="T155" s="82" t="s">
        <v>79</v>
      </c>
      <c r="U155" s="82" t="s">
        <v>79</v>
      </c>
      <c r="V155" s="102" t="s">
        <v>80</v>
      </c>
    </row>
    <row r="156" spans="1:22" x14ac:dyDescent="0.3">
      <c r="A156" s="52" t="s">
        <v>81</v>
      </c>
      <c r="B156" s="85" t="str">
        <f>B116</f>
        <v>Below DL</v>
      </c>
      <c r="C156" s="86" t="s">
        <v>80</v>
      </c>
      <c r="D156" s="87">
        <f>D116</f>
        <v>1.3707559580322199</v>
      </c>
      <c r="E156" s="85" t="str">
        <f>E116</f>
        <v>Below DL</v>
      </c>
      <c r="F156" s="85" t="str">
        <f>F116</f>
        <v>Below DL</v>
      </c>
      <c r="G156" s="86" t="s">
        <v>80</v>
      </c>
      <c r="H156" s="87">
        <f>H116</f>
        <v>0.152943465509639</v>
      </c>
      <c r="I156" s="87">
        <f>I116</f>
        <v>137.64145218073301</v>
      </c>
      <c r="J156" s="88">
        <f>J116</f>
        <v>121.58173190440699</v>
      </c>
      <c r="K156" s="85" t="str">
        <f>K116</f>
        <v>Below DL</v>
      </c>
      <c r="L156" s="86" t="s">
        <v>80</v>
      </c>
      <c r="M156" s="85" t="str">
        <f>M116</f>
        <v>Below DL</v>
      </c>
      <c r="N156" s="87">
        <f>N116</f>
        <v>1.7995015395409299E-2</v>
      </c>
      <c r="O156" s="86" t="s">
        <v>80</v>
      </c>
      <c r="P156" s="85" t="str">
        <f>P116</f>
        <v>Below DL</v>
      </c>
      <c r="Q156" s="86" t="s">
        <v>80</v>
      </c>
      <c r="R156" s="85" t="str">
        <f>R116</f>
        <v>Below DL</v>
      </c>
      <c r="S156" s="86" t="s">
        <v>80</v>
      </c>
      <c r="T156" s="85" t="str">
        <f>T116</f>
        <v>Below DL</v>
      </c>
      <c r="U156" s="87">
        <f>U116</f>
        <v>74.528611721058994</v>
      </c>
      <c r="V156" s="103" t="s">
        <v>80</v>
      </c>
    </row>
    <row r="157" spans="1:22" x14ac:dyDescent="0.3">
      <c r="A157" s="53"/>
      <c r="B157" s="89"/>
      <c r="C157" s="90" t="s">
        <v>80</v>
      </c>
      <c r="D157" s="89"/>
      <c r="E157" s="89"/>
      <c r="F157" s="89"/>
      <c r="G157" s="90" t="s">
        <v>80</v>
      </c>
      <c r="H157" s="89"/>
      <c r="I157" s="89"/>
      <c r="J157" s="91"/>
      <c r="K157" s="89"/>
      <c r="L157" s="90" t="s">
        <v>80</v>
      </c>
      <c r="M157" s="89"/>
      <c r="N157" s="89"/>
      <c r="O157" s="90" t="s">
        <v>80</v>
      </c>
      <c r="P157" s="89"/>
      <c r="Q157" s="90" t="s">
        <v>80</v>
      </c>
      <c r="R157" s="89"/>
      <c r="S157" s="90" t="s">
        <v>80</v>
      </c>
      <c r="T157" s="89"/>
      <c r="U157" s="89"/>
      <c r="V157" s="104" t="s">
        <v>80</v>
      </c>
    </row>
    <row r="158" spans="1:22" x14ac:dyDescent="0.3">
      <c r="A158" s="54"/>
      <c r="B158" s="92" t="s">
        <v>175</v>
      </c>
      <c r="C158" s="93" t="s">
        <v>80</v>
      </c>
      <c r="D158" s="92" t="s">
        <v>175</v>
      </c>
      <c r="E158" s="92" t="s">
        <v>175</v>
      </c>
      <c r="F158" s="92" t="s">
        <v>175</v>
      </c>
      <c r="G158" s="93" t="s">
        <v>80</v>
      </c>
      <c r="H158" s="92" t="s">
        <v>175</v>
      </c>
      <c r="I158" s="92" t="s">
        <v>175</v>
      </c>
      <c r="J158" s="94" t="s">
        <v>176</v>
      </c>
      <c r="K158" s="92" t="s">
        <v>175</v>
      </c>
      <c r="L158" s="93" t="s">
        <v>80</v>
      </c>
      <c r="M158" s="92" t="s">
        <v>175</v>
      </c>
      <c r="N158" s="92" t="s">
        <v>175</v>
      </c>
      <c r="O158" s="93" t="s">
        <v>80</v>
      </c>
      <c r="P158" s="92" t="s">
        <v>175</v>
      </c>
      <c r="Q158" s="93" t="s">
        <v>80</v>
      </c>
      <c r="R158" s="92" t="s">
        <v>175</v>
      </c>
      <c r="S158" s="93" t="s">
        <v>80</v>
      </c>
      <c r="T158" s="92" t="s">
        <v>175</v>
      </c>
      <c r="U158" s="92" t="s">
        <v>175</v>
      </c>
      <c r="V158" s="105" t="s">
        <v>80</v>
      </c>
    </row>
    <row r="159" spans="1:22" x14ac:dyDescent="0.3">
      <c r="A159" s="55" t="s">
        <v>82</v>
      </c>
      <c r="B159" s="56">
        <f>(B117*$J141)/1000</f>
        <v>50.97806463517972</v>
      </c>
      <c r="C159" s="93" t="s">
        <v>80</v>
      </c>
      <c r="D159" s="56">
        <f t="shared" ref="D159:F160" si="57">(D117*$J141)/1000</f>
        <v>2389.6409377376208</v>
      </c>
      <c r="E159" s="56">
        <f t="shared" si="57"/>
        <v>1.5938858353393117</v>
      </c>
      <c r="F159" s="56">
        <f t="shared" si="57"/>
        <v>6.5019705778281969</v>
      </c>
      <c r="G159" s="93" t="s">
        <v>80</v>
      </c>
      <c r="H159" s="56">
        <f t="shared" ref="H159:K160" si="58">(H117*$J141)/1000</f>
        <v>40.399254433788833</v>
      </c>
      <c r="I159" s="56">
        <f t="shared" si="58"/>
        <v>246189.61075949171</v>
      </c>
      <c r="J159" s="61">
        <f t="shared" si="58"/>
        <v>300384.0610769511</v>
      </c>
      <c r="K159" s="56">
        <f t="shared" si="58"/>
        <v>512.55861099782237</v>
      </c>
      <c r="L159" s="93" t="s">
        <v>80</v>
      </c>
      <c r="M159" s="56">
        <f>(M117*$J141)/1000</f>
        <v>6.4280591106520699</v>
      </c>
      <c r="N159" s="56">
        <f>(N117*$J141)/1000</f>
        <v>3.0790015404973943</v>
      </c>
      <c r="O159" s="93" t="s">
        <v>80</v>
      </c>
      <c r="P159" s="56">
        <f>(P117*$J141)/1000</f>
        <v>1.8455520719940496E-2</v>
      </c>
      <c r="Q159" s="93" t="s">
        <v>80</v>
      </c>
      <c r="R159" s="56">
        <f>(R117*$J141)/1000</f>
        <v>0.66043395519013948</v>
      </c>
      <c r="S159" s="93" t="s">
        <v>80</v>
      </c>
      <c r="T159" s="56">
        <f>(T117*$J141)/1000</f>
        <v>6.0704733709745023E-2</v>
      </c>
      <c r="U159" s="56">
        <f>(U117*$J141)/1000</f>
        <v>261085.99155231309</v>
      </c>
      <c r="V159" s="105" t="s">
        <v>80</v>
      </c>
    </row>
    <row r="160" spans="1:22" x14ac:dyDescent="0.3">
      <c r="A160" s="57" t="s">
        <v>83</v>
      </c>
      <c r="B160" s="58">
        <f>(B118*$J142)/1000</f>
        <v>103.86151360736996</v>
      </c>
      <c r="C160" s="93" t="s">
        <v>80</v>
      </c>
      <c r="D160" s="58">
        <f t="shared" si="57"/>
        <v>461.99862044040481</v>
      </c>
      <c r="E160" s="58">
        <f t="shared" si="57"/>
        <v>5.10943211775413</v>
      </c>
      <c r="F160" s="58">
        <f t="shared" si="57"/>
        <v>0.96876800513531591</v>
      </c>
      <c r="G160" s="93" t="s">
        <v>80</v>
      </c>
      <c r="H160" s="58">
        <f t="shared" si="58"/>
        <v>90.898841392389002</v>
      </c>
      <c r="I160" s="58">
        <f t="shared" si="58"/>
        <v>309670.06401485531</v>
      </c>
      <c r="J160" s="95">
        <f t="shared" si="58"/>
        <v>374806.59053841676</v>
      </c>
      <c r="K160" s="58">
        <f t="shared" si="58"/>
        <v>960.62600148349634</v>
      </c>
      <c r="L160" s="93" t="s">
        <v>80</v>
      </c>
      <c r="M160" s="58">
        <f>(M118*$J142)/1000</f>
        <v>13.473266013327104</v>
      </c>
      <c r="N160" s="58">
        <f>(N118*$J142)/1000</f>
        <v>1.2006088944086564</v>
      </c>
      <c r="O160" s="93" t="s">
        <v>80</v>
      </c>
      <c r="P160" s="59" t="str">
        <f>P118</f>
        <v>Below DL</v>
      </c>
      <c r="Q160" s="93" t="s">
        <v>80</v>
      </c>
      <c r="R160" s="58">
        <f>(R118*$J142)/1000</f>
        <v>6.2607120111764128E-2</v>
      </c>
      <c r="S160" s="93" t="s">
        <v>80</v>
      </c>
      <c r="T160" s="59" t="str">
        <f t="shared" ref="T160:T163" si="59">T118</f>
        <v>Below DL</v>
      </c>
      <c r="U160" s="58">
        <f>(U118*$J142)/1000</f>
        <v>342312.86200151418</v>
      </c>
      <c r="V160" s="105" t="s">
        <v>80</v>
      </c>
    </row>
    <row r="161" spans="1:22" x14ac:dyDescent="0.3">
      <c r="A161" s="57" t="s">
        <v>84</v>
      </c>
      <c r="B161" s="58">
        <f>(B119*$J142)/1000</f>
        <v>109.57083512572568</v>
      </c>
      <c r="C161" s="93" t="s">
        <v>80</v>
      </c>
      <c r="D161" s="58">
        <f t="shared" ref="D161:F164" si="60">(D119*$J142)/1000</f>
        <v>461.26614634253156</v>
      </c>
      <c r="E161" s="58">
        <f t="shared" si="60"/>
        <v>5.1375376392256991</v>
      </c>
      <c r="F161" s="58">
        <f t="shared" si="60"/>
        <v>0.89505906785342837</v>
      </c>
      <c r="G161" s="93" t="s">
        <v>80</v>
      </c>
      <c r="H161" s="58">
        <f t="shared" ref="H161:K164" si="61">(H119*$J142)/1000</f>
        <v>91.401550831998705</v>
      </c>
      <c r="I161" s="58">
        <f t="shared" si="61"/>
        <v>310447.01573573524</v>
      </c>
      <c r="J161" s="95">
        <f t="shared" si="61"/>
        <v>380699.26360056258</v>
      </c>
      <c r="K161" s="58">
        <f t="shared" si="61"/>
        <v>969.47610461761246</v>
      </c>
      <c r="L161" s="93" t="s">
        <v>80</v>
      </c>
      <c r="M161" s="58">
        <f t="shared" ref="M161:N164" si="62">(M119*$J142)/1000</f>
        <v>13.228774833039326</v>
      </c>
      <c r="N161" s="58">
        <f t="shared" si="62"/>
        <v>1.11297402797584</v>
      </c>
      <c r="O161" s="93" t="s">
        <v>80</v>
      </c>
      <c r="P161" s="58">
        <f>(P119*$J142)/1000</f>
        <v>1.1320523560501528E-2</v>
      </c>
      <c r="Q161" s="93" t="s">
        <v>80</v>
      </c>
      <c r="R161" s="58">
        <f>(R119*$J142)/1000</f>
        <v>5.6411098466958541E-2</v>
      </c>
      <c r="S161" s="93" t="s">
        <v>80</v>
      </c>
      <c r="T161" s="59" t="str">
        <f t="shared" si="59"/>
        <v>Below DL</v>
      </c>
      <c r="U161" s="58">
        <f>(U119*$J142)/1000</f>
        <v>341074.4572718959</v>
      </c>
      <c r="V161" s="105" t="s">
        <v>80</v>
      </c>
    </row>
    <row r="162" spans="1:22" x14ac:dyDescent="0.3">
      <c r="A162" s="55" t="s">
        <v>85</v>
      </c>
      <c r="B162" s="56">
        <f>(B120*$J143)/1000</f>
        <v>12.855922679254665</v>
      </c>
      <c r="C162" s="93" t="s">
        <v>80</v>
      </c>
      <c r="D162" s="56">
        <f t="shared" si="60"/>
        <v>382.48261894438281</v>
      </c>
      <c r="E162" s="56">
        <f t="shared" si="60"/>
        <v>0.31571732520720303</v>
      </c>
      <c r="F162" s="56">
        <f t="shared" si="60"/>
        <v>0.19737646478541285</v>
      </c>
      <c r="G162" s="93" t="s">
        <v>80</v>
      </c>
      <c r="H162" s="56">
        <f t="shared" si="61"/>
        <v>13.022353361047232</v>
      </c>
      <c r="I162" s="56">
        <f t="shared" si="61"/>
        <v>64748.895136349282</v>
      </c>
      <c r="J162" s="61">
        <f t="shared" si="61"/>
        <v>78036.980558191703</v>
      </c>
      <c r="K162" s="56">
        <f t="shared" si="61"/>
        <v>196.36814876466914</v>
      </c>
      <c r="L162" s="93" t="s">
        <v>80</v>
      </c>
      <c r="M162" s="56">
        <f t="shared" si="62"/>
        <v>2.6530185643396473</v>
      </c>
      <c r="N162" s="56">
        <f t="shared" si="62"/>
        <v>0.42471691931720512</v>
      </c>
      <c r="O162" s="93" t="s">
        <v>80</v>
      </c>
      <c r="P162" s="59" t="str">
        <f t="shared" ref="P162" si="63">P120</f>
        <v>Below DL</v>
      </c>
      <c r="Q162" s="93" t="s">
        <v>80</v>
      </c>
      <c r="R162" s="56">
        <f>(R120*$J143)/1000</f>
        <v>4.8181265531283705E-2</v>
      </c>
      <c r="S162" s="93" t="s">
        <v>80</v>
      </c>
      <c r="T162" s="59" t="str">
        <f t="shared" si="59"/>
        <v>Below DL</v>
      </c>
      <c r="U162" s="56">
        <f>(U120*$J143)/1000</f>
        <v>68676.393532680959</v>
      </c>
      <c r="V162" s="105" t="s">
        <v>80</v>
      </c>
    </row>
    <row r="163" spans="1:22" x14ac:dyDescent="0.3">
      <c r="A163" s="55" t="s">
        <v>86</v>
      </c>
      <c r="B163" s="56">
        <f>(B121*$J144)/1000</f>
        <v>33.348018756043551</v>
      </c>
      <c r="C163" s="93" t="s">
        <v>80</v>
      </c>
      <c r="D163" s="56">
        <f t="shared" si="60"/>
        <v>2341.6663028870107</v>
      </c>
      <c r="E163" s="56">
        <f t="shared" si="60"/>
        <v>0.70901561445335992</v>
      </c>
      <c r="F163" s="56">
        <f t="shared" si="60"/>
        <v>2.2145421148431952</v>
      </c>
      <c r="G163" s="93" t="s">
        <v>80</v>
      </c>
      <c r="H163" s="56">
        <f t="shared" si="61"/>
        <v>28.223870133435671</v>
      </c>
      <c r="I163" s="56">
        <f t="shared" si="61"/>
        <v>351481.74069000728</v>
      </c>
      <c r="J163" s="61">
        <f t="shared" si="61"/>
        <v>434273.40935346461</v>
      </c>
      <c r="K163" s="56">
        <f t="shared" si="61"/>
        <v>1075.516343230847</v>
      </c>
      <c r="L163" s="93" t="s">
        <v>80</v>
      </c>
      <c r="M163" s="56">
        <f t="shared" si="62"/>
        <v>2.0830564119578243</v>
      </c>
      <c r="N163" s="56">
        <f t="shared" si="62"/>
        <v>1.8731871983607769</v>
      </c>
      <c r="O163" s="93" t="s">
        <v>80</v>
      </c>
      <c r="P163" s="56">
        <f>(P121*$J144)/1000</f>
        <v>3.6912627185946956E-2</v>
      </c>
      <c r="Q163" s="93" t="s">
        <v>80</v>
      </c>
      <c r="R163" s="56">
        <f>(R121*$J144)/1000</f>
        <v>0.26347167171131186</v>
      </c>
      <c r="S163" s="93" t="s">
        <v>80</v>
      </c>
      <c r="T163" s="59" t="str">
        <f t="shared" si="59"/>
        <v>Below DL</v>
      </c>
      <c r="U163" s="56">
        <f>(U121*$J144)/1000</f>
        <v>396088.93570715439</v>
      </c>
      <c r="V163" s="105" t="s">
        <v>80</v>
      </c>
    </row>
    <row r="164" spans="1:22" x14ac:dyDescent="0.3">
      <c r="A164" s="57" t="s">
        <v>87</v>
      </c>
      <c r="B164" s="96">
        <f>(B122*$J145)/1000</f>
        <v>720.02736411176784</v>
      </c>
      <c r="C164" s="93" t="s">
        <v>80</v>
      </c>
      <c r="D164" s="58">
        <f t="shared" si="60"/>
        <v>868.22538113424866</v>
      </c>
      <c r="E164" s="58">
        <f t="shared" si="60"/>
        <v>64.291608540389035</v>
      </c>
      <c r="F164" s="58">
        <f t="shared" si="60"/>
        <v>3.9825304138304243</v>
      </c>
      <c r="G164" s="93" t="s">
        <v>80</v>
      </c>
      <c r="H164" s="96">
        <f t="shared" si="61"/>
        <v>392.00223581435682</v>
      </c>
      <c r="I164" s="58">
        <f t="shared" si="61"/>
        <v>295928.20791127632</v>
      </c>
      <c r="J164" s="95">
        <f t="shared" si="61"/>
        <v>363046.62658134318</v>
      </c>
      <c r="K164" s="58">
        <f t="shared" si="61"/>
        <v>483.93446849508547</v>
      </c>
      <c r="L164" s="93" t="s">
        <v>80</v>
      </c>
      <c r="M164" s="58">
        <f t="shared" si="62"/>
        <v>5.5259394512882514</v>
      </c>
      <c r="N164" s="58">
        <f t="shared" si="62"/>
        <v>4.2786279611181754</v>
      </c>
      <c r="O164" s="93" t="s">
        <v>80</v>
      </c>
      <c r="P164" s="58">
        <f>(P122*$J145)/1000</f>
        <v>1.5008220000513378E-2</v>
      </c>
      <c r="Q164" s="93" t="s">
        <v>80</v>
      </c>
      <c r="R164" s="58">
        <f>(R122*$J145)/1000</f>
        <v>0.60164744983138752</v>
      </c>
      <c r="S164" s="93" t="s">
        <v>80</v>
      </c>
      <c r="T164" s="58">
        <f>(T122*$J145)/1000</f>
        <v>7.456487260490953E-2</v>
      </c>
      <c r="U164" s="58">
        <f>(U122*$J145)/1000</f>
        <v>324651.41733160225</v>
      </c>
      <c r="V164" s="105" t="s">
        <v>80</v>
      </c>
    </row>
    <row r="165" spans="1:22" x14ac:dyDescent="0.3">
      <c r="A165" s="57" t="s">
        <v>88</v>
      </c>
      <c r="B165" s="58">
        <f>(B123*$J145)/1000</f>
        <v>713.72108801357558</v>
      </c>
      <c r="C165" s="93" t="s">
        <v>80</v>
      </c>
      <c r="D165" s="58">
        <f>(D123*$J145)/1000</f>
        <v>938.65993230116624</v>
      </c>
      <c r="E165" s="58">
        <f>(E123*$J145)/1000</f>
        <v>64.523514184099326</v>
      </c>
      <c r="F165" s="58">
        <f>(F123*$J145)/1000</f>
        <v>3.8825665129170011</v>
      </c>
      <c r="G165" s="93" t="s">
        <v>80</v>
      </c>
      <c r="H165" s="58">
        <f>(H123*$J145)/1000</f>
        <v>408.73013613142956</v>
      </c>
      <c r="I165" s="58">
        <f>(I123*$J145)/1000</f>
        <v>301260.54094420897</v>
      </c>
      <c r="J165" s="95">
        <f>(J123*$J145)/1000</f>
        <v>365853.7827832246</v>
      </c>
      <c r="K165" s="58">
        <f>(K123*$J145)/1000</f>
        <v>493.92216801405294</v>
      </c>
      <c r="L165" s="93" t="s">
        <v>80</v>
      </c>
      <c r="M165" s="58">
        <f>(M123*$J145)/1000</f>
        <v>5.6100213775086312</v>
      </c>
      <c r="N165" s="58">
        <f>(N123*$J145)/1000</f>
        <v>4.4428908797702764</v>
      </c>
      <c r="O165" s="93" t="s">
        <v>80</v>
      </c>
      <c r="P165" s="58">
        <f>(P123*$J145)/1000</f>
        <v>1.2369169124667153E-2</v>
      </c>
      <c r="Q165" s="93" t="s">
        <v>80</v>
      </c>
      <c r="R165" s="58">
        <f>(R123*$J145)/1000</f>
        <v>0.58433163231286323</v>
      </c>
      <c r="S165" s="93" t="s">
        <v>80</v>
      </c>
      <c r="T165" s="58">
        <f>(T123*$J145)/1000</f>
        <v>5.8710855204961783E-2</v>
      </c>
      <c r="U165" s="58">
        <f>(U123*$J145)/1000</f>
        <v>334605.03899135708</v>
      </c>
      <c r="V165" s="105" t="s">
        <v>80</v>
      </c>
    </row>
    <row r="166" spans="1:22" x14ac:dyDescent="0.3">
      <c r="A166" s="55"/>
      <c r="B166" s="56"/>
      <c r="C166" s="93" t="s">
        <v>80</v>
      </c>
      <c r="D166" s="56"/>
      <c r="E166" s="56"/>
      <c r="F166" s="56"/>
      <c r="G166" s="93" t="s">
        <v>80</v>
      </c>
      <c r="H166" s="56"/>
      <c r="I166" s="56"/>
      <c r="J166" s="61"/>
      <c r="K166" s="56"/>
      <c r="L166" s="93" t="s">
        <v>80</v>
      </c>
      <c r="M166" s="56"/>
      <c r="N166" s="56"/>
      <c r="O166" s="93" t="s">
        <v>80</v>
      </c>
      <c r="P166" s="56"/>
      <c r="Q166" s="93" t="s">
        <v>80</v>
      </c>
      <c r="R166" s="56"/>
      <c r="S166" s="93" t="s">
        <v>80</v>
      </c>
      <c r="T166" s="56"/>
      <c r="U166" s="56"/>
      <c r="V166" s="105" t="s">
        <v>80</v>
      </c>
    </row>
    <row r="167" spans="1:22" x14ac:dyDescent="0.3">
      <c r="A167" s="55" t="s">
        <v>90</v>
      </c>
      <c r="B167" s="56">
        <f>(B125*$J146)/1000</f>
        <v>105.91099248597433</v>
      </c>
      <c r="C167" s="93" t="s">
        <v>80</v>
      </c>
      <c r="D167" s="56">
        <f t="shared" ref="D167:F169" si="64">(D125*$J146)/1000</f>
        <v>2640.3946343908779</v>
      </c>
      <c r="E167" s="56">
        <f t="shared" si="64"/>
        <v>31.92738550053005</v>
      </c>
      <c r="F167" s="56">
        <f t="shared" si="64"/>
        <v>8.3877423862521144E-2</v>
      </c>
      <c r="G167" s="93" t="s">
        <v>80</v>
      </c>
      <c r="H167" s="56">
        <f t="shared" ref="H167:K171" si="65">(H125*$J146)/1000</f>
        <v>4.2616548473138147</v>
      </c>
      <c r="I167" s="56">
        <f t="shared" si="65"/>
        <v>290549.49288939644</v>
      </c>
      <c r="J167" s="61">
        <f t="shared" si="65"/>
        <v>355155.87475528062</v>
      </c>
      <c r="K167" s="56">
        <f t="shared" si="65"/>
        <v>1197.9937881197127</v>
      </c>
      <c r="L167" s="93" t="s">
        <v>80</v>
      </c>
      <c r="M167" s="56">
        <f t="shared" ref="M167:N171" si="66">(M125*$J146)/1000</f>
        <v>174.602117006865</v>
      </c>
      <c r="N167" s="56">
        <f t="shared" si="66"/>
        <v>15.632541475867551</v>
      </c>
      <c r="O167" s="93" t="s">
        <v>80</v>
      </c>
      <c r="P167" s="56">
        <f>(P125*$J146)/1000</f>
        <v>1.9379713841390058E-2</v>
      </c>
      <c r="Q167" s="93" t="s">
        <v>80</v>
      </c>
      <c r="R167" s="56">
        <f>(R125*$J146)/1000</f>
        <v>0.26210034829535389</v>
      </c>
      <c r="S167" s="93" t="s">
        <v>80</v>
      </c>
      <c r="T167" s="59" t="str">
        <f t="shared" ref="T167:T172" si="67">T125</f>
        <v>Below DL</v>
      </c>
      <c r="U167" s="56">
        <f>(U125*$J146)/1000</f>
        <v>318645.38985776168</v>
      </c>
      <c r="V167" s="105" t="s">
        <v>80</v>
      </c>
    </row>
    <row r="168" spans="1:22" x14ac:dyDescent="0.3">
      <c r="A168" s="55" t="s">
        <v>91</v>
      </c>
      <c r="B168" s="56">
        <f>(B126*$J147)/1000</f>
        <v>63.916040970434608</v>
      </c>
      <c r="C168" s="93" t="s">
        <v>80</v>
      </c>
      <c r="D168" s="56">
        <f t="shared" si="64"/>
        <v>3528.2979649414001</v>
      </c>
      <c r="E168" s="56">
        <f t="shared" si="64"/>
        <v>25.374005895818474</v>
      </c>
      <c r="F168" s="56">
        <f t="shared" si="64"/>
        <v>3.5438669014625869E-2</v>
      </c>
      <c r="G168" s="93" t="s">
        <v>80</v>
      </c>
      <c r="H168" s="56">
        <f t="shared" si="65"/>
        <v>4.1541147809798424</v>
      </c>
      <c r="I168" s="56">
        <f t="shared" si="65"/>
        <v>319255.40818049671</v>
      </c>
      <c r="J168" s="61">
        <f t="shared" si="65"/>
        <v>390004.78376087709</v>
      </c>
      <c r="K168" s="56">
        <f t="shared" si="65"/>
        <v>1425.1721810380607</v>
      </c>
      <c r="L168" s="93" t="s">
        <v>80</v>
      </c>
      <c r="M168" s="56">
        <f t="shared" si="66"/>
        <v>29.310643758971576</v>
      </c>
      <c r="N168" s="56">
        <f t="shared" si="66"/>
        <v>5.3885017746480708</v>
      </c>
      <c r="O168" s="93" t="s">
        <v>80</v>
      </c>
      <c r="P168" s="56">
        <f>(P126*$J147)/1000</f>
        <v>1.0143423555512766E-2</v>
      </c>
      <c r="Q168" s="93" t="s">
        <v>80</v>
      </c>
      <c r="R168" s="56">
        <f>(R126*$J147)/1000</f>
        <v>9.7073211307340188E-2</v>
      </c>
      <c r="S168" s="93" t="s">
        <v>80</v>
      </c>
      <c r="T168" s="59" t="str">
        <f t="shared" si="67"/>
        <v>Below DL</v>
      </c>
      <c r="U168" s="56">
        <f>(U126*$J147)/1000</f>
        <v>346054.64749819139</v>
      </c>
      <c r="V168" s="105" t="s">
        <v>80</v>
      </c>
    </row>
    <row r="169" spans="1:22" x14ac:dyDescent="0.3">
      <c r="A169" s="55" t="s">
        <v>92</v>
      </c>
      <c r="B169" s="56">
        <f>(B127*$J148)/1000</f>
        <v>161.84562876355869</v>
      </c>
      <c r="C169" s="93" t="s">
        <v>80</v>
      </c>
      <c r="D169" s="56">
        <f t="shared" si="64"/>
        <v>3505.0483224040008</v>
      </c>
      <c r="E169" s="56">
        <f t="shared" si="64"/>
        <v>180.18171785299023</v>
      </c>
      <c r="F169" s="56">
        <f t="shared" si="64"/>
        <v>0.18504522995753045</v>
      </c>
      <c r="G169" s="93" t="s">
        <v>80</v>
      </c>
      <c r="H169" s="56">
        <f t="shared" si="65"/>
        <v>2.0077108024834454</v>
      </c>
      <c r="I169" s="56">
        <f t="shared" si="65"/>
        <v>305501.61382739129</v>
      </c>
      <c r="J169" s="61">
        <f t="shared" si="65"/>
        <v>371416.00619300111</v>
      </c>
      <c r="K169" s="56">
        <f t="shared" si="65"/>
        <v>1090.8364658121125</v>
      </c>
      <c r="L169" s="93" t="s">
        <v>80</v>
      </c>
      <c r="M169" s="56">
        <f t="shared" si="66"/>
        <v>945.24283976320714</v>
      </c>
      <c r="N169" s="56">
        <f t="shared" si="66"/>
        <v>11.846659237038315</v>
      </c>
      <c r="O169" s="93" t="s">
        <v>80</v>
      </c>
      <c r="P169" s="59" t="str">
        <f t="shared" ref="P169:P172" si="68">P127</f>
        <v>Below DL</v>
      </c>
      <c r="Q169" s="93" t="s">
        <v>80</v>
      </c>
      <c r="R169" s="56">
        <f>(R127*$J148)/1000</f>
        <v>0.31442843311859658</v>
      </c>
      <c r="S169" s="93" t="s">
        <v>80</v>
      </c>
      <c r="T169" s="59" t="str">
        <f t="shared" si="67"/>
        <v>Below DL</v>
      </c>
      <c r="U169" s="56">
        <f>(U127*$J148)/1000</f>
        <v>349180.29506882624</v>
      </c>
      <c r="V169" s="105" t="s">
        <v>80</v>
      </c>
    </row>
    <row r="170" spans="1:22" x14ac:dyDescent="0.3">
      <c r="A170" s="55" t="s">
        <v>93</v>
      </c>
      <c r="B170" s="56">
        <f>(B128*$J149)/1000</f>
        <v>188.97321120385416</v>
      </c>
      <c r="C170" s="93" t="s">
        <v>80</v>
      </c>
      <c r="D170" s="56">
        <f>(D128*$J149)/1000</f>
        <v>2567.1856418360467</v>
      </c>
      <c r="E170" s="56">
        <f>(E128*$J149)/1000</f>
        <v>151.62957521807724</v>
      </c>
      <c r="F170" s="59" t="str">
        <f>F128</f>
        <v>Below DL</v>
      </c>
      <c r="G170" s="93" t="s">
        <v>80</v>
      </c>
      <c r="H170" s="56">
        <f t="shared" si="65"/>
        <v>1.1689024989819636</v>
      </c>
      <c r="I170" s="56">
        <f t="shared" si="65"/>
        <v>294517.36347356386</v>
      </c>
      <c r="J170" s="61">
        <f t="shared" si="65"/>
        <v>361372.85569701775</v>
      </c>
      <c r="K170" s="56">
        <f t="shared" si="65"/>
        <v>1056.7728517229179</v>
      </c>
      <c r="L170" s="93" t="s">
        <v>80</v>
      </c>
      <c r="M170" s="56">
        <f t="shared" si="66"/>
        <v>324.08898679641089</v>
      </c>
      <c r="N170" s="56">
        <f t="shared" si="66"/>
        <v>13.969466643239388</v>
      </c>
      <c r="O170" s="93" t="s">
        <v>80</v>
      </c>
      <c r="P170" s="59" t="str">
        <f t="shared" si="68"/>
        <v>Below DL</v>
      </c>
      <c r="Q170" s="93" t="s">
        <v>80</v>
      </c>
      <c r="R170" s="56">
        <f>(R128*$J149)/1000</f>
        <v>0.17277925745524431</v>
      </c>
      <c r="S170" s="93" t="s">
        <v>80</v>
      </c>
      <c r="T170" s="59" t="str">
        <f t="shared" si="67"/>
        <v>Below DL</v>
      </c>
      <c r="U170" s="56">
        <f>(U128*$J149)/1000</f>
        <v>329873.62524826417</v>
      </c>
      <c r="V170" s="105" t="s">
        <v>80</v>
      </c>
    </row>
    <row r="171" spans="1:22" x14ac:dyDescent="0.3">
      <c r="A171" s="57" t="s">
        <v>94</v>
      </c>
      <c r="B171" s="58">
        <f>(B129*$J150)/1000</f>
        <v>216.0454787710454</v>
      </c>
      <c r="C171" s="93" t="s">
        <v>80</v>
      </c>
      <c r="D171" s="58">
        <f>(D129*$J150)/1000</f>
        <v>4037.5828783132702</v>
      </c>
      <c r="E171" s="58">
        <f>(E129*$J150)/1000</f>
        <v>215.86821990042185</v>
      </c>
      <c r="F171" s="58">
        <f>(F129*$J150)/1000</f>
        <v>2.5067693523742884E-2</v>
      </c>
      <c r="G171" s="93" t="s">
        <v>80</v>
      </c>
      <c r="H171" s="58">
        <f t="shared" si="65"/>
        <v>1.4509307788872297</v>
      </c>
      <c r="I171" s="58">
        <f t="shared" si="65"/>
        <v>303321.6863928503</v>
      </c>
      <c r="J171" s="95">
        <f t="shared" si="65"/>
        <v>368727.26669841522</v>
      </c>
      <c r="K171" s="58">
        <f t="shared" si="65"/>
        <v>1122.920074038836</v>
      </c>
      <c r="L171" s="93" t="s">
        <v>80</v>
      </c>
      <c r="M171" s="58">
        <f t="shared" si="66"/>
        <v>62.295933146418996</v>
      </c>
      <c r="N171" s="58">
        <f t="shared" si="66"/>
        <v>13.130060885500647</v>
      </c>
      <c r="O171" s="93" t="s">
        <v>80</v>
      </c>
      <c r="P171" s="59" t="str">
        <f t="shared" si="68"/>
        <v>Below DL</v>
      </c>
      <c r="Q171" s="93" t="s">
        <v>80</v>
      </c>
      <c r="R171" s="58">
        <f>(R129*$J150)/1000</f>
        <v>0.12884116659361086</v>
      </c>
      <c r="S171" s="93" t="s">
        <v>80</v>
      </c>
      <c r="T171" s="59" t="str">
        <f t="shared" si="67"/>
        <v>Below DL</v>
      </c>
      <c r="U171" s="58">
        <f>(U129*$J150)/1000</f>
        <v>341120.34550818964</v>
      </c>
      <c r="V171" s="105" t="s">
        <v>80</v>
      </c>
    </row>
    <row r="172" spans="1:22" x14ac:dyDescent="0.3">
      <c r="A172" s="57" t="s">
        <v>95</v>
      </c>
      <c r="B172" s="58">
        <f>(B130*$J150)/1000</f>
        <v>216.9840421077142</v>
      </c>
      <c r="C172" s="93" t="s">
        <v>80</v>
      </c>
      <c r="D172" s="58">
        <f>(D130*$J150)/1000</f>
        <v>4009.1220386051555</v>
      </c>
      <c r="E172" s="58">
        <f>(E130*$J150)/1000</f>
        <v>213.90854725383642</v>
      </c>
      <c r="F172" s="58">
        <f>(F130*$J150)/1000</f>
        <v>3.5991947768730694E-2</v>
      </c>
      <c r="G172" s="93" t="s">
        <v>80</v>
      </c>
      <c r="H172" s="58">
        <f>(H130*$J150)/1000</f>
        <v>1.2838555571561403</v>
      </c>
      <c r="I172" s="58">
        <f>(I130*$J150)/1000</f>
        <v>308506.77432818455</v>
      </c>
      <c r="J172" s="95">
        <f>(J130*$J150)/1000</f>
        <v>370962.35831071966</v>
      </c>
      <c r="K172" s="58">
        <f>(K130*$J150)/1000</f>
        <v>1130.227532758955</v>
      </c>
      <c r="L172" s="93" t="s">
        <v>80</v>
      </c>
      <c r="M172" s="58">
        <f>(M130*$J150)/1000</f>
        <v>63.089183457922609</v>
      </c>
      <c r="N172" s="58">
        <f>(N130*$J150)/1000</f>
        <v>13.174822589210683</v>
      </c>
      <c r="O172" s="93" t="s">
        <v>80</v>
      </c>
      <c r="P172" s="59" t="str">
        <f t="shared" si="68"/>
        <v>Below DL</v>
      </c>
      <c r="Q172" s="93" t="s">
        <v>80</v>
      </c>
      <c r="R172" s="58">
        <f>(R130*$J150)/1000</f>
        <v>0.13773581928891021</v>
      </c>
      <c r="S172" s="93" t="s">
        <v>80</v>
      </c>
      <c r="T172" s="59" t="str">
        <f t="shared" si="67"/>
        <v>Below DL</v>
      </c>
      <c r="U172" s="58">
        <f>(U130*$J150)/1000</f>
        <v>339046.16533853073</v>
      </c>
      <c r="V172" s="105" t="s">
        <v>80</v>
      </c>
    </row>
    <row r="173" spans="1:22" x14ac:dyDescent="0.3">
      <c r="A173" s="52"/>
      <c r="B173" s="87"/>
      <c r="C173" s="86" t="s">
        <v>80</v>
      </c>
      <c r="D173" s="87"/>
      <c r="E173" s="87"/>
      <c r="F173" s="87"/>
      <c r="G173" s="86" t="s">
        <v>80</v>
      </c>
      <c r="H173" s="87"/>
      <c r="I173" s="87"/>
      <c r="J173" s="88"/>
      <c r="K173" s="87"/>
      <c r="L173" s="86" t="s">
        <v>80</v>
      </c>
      <c r="M173" s="87"/>
      <c r="N173" s="87"/>
      <c r="O173" s="86" t="s">
        <v>80</v>
      </c>
      <c r="P173" s="87"/>
      <c r="Q173" s="86" t="s">
        <v>80</v>
      </c>
      <c r="R173" s="87"/>
      <c r="S173" s="86" t="s">
        <v>80</v>
      </c>
      <c r="T173" s="87"/>
      <c r="U173" s="87"/>
      <c r="V173" s="103" t="s">
        <v>80</v>
      </c>
    </row>
    <row r="174" spans="1:22" x14ac:dyDescent="0.3">
      <c r="A174" s="55"/>
      <c r="B174" s="92" t="s">
        <v>79</v>
      </c>
      <c r="C174" s="93" t="s">
        <v>80</v>
      </c>
      <c r="D174" s="92" t="s">
        <v>79</v>
      </c>
      <c r="E174" s="92" t="s">
        <v>79</v>
      </c>
      <c r="F174" s="92" t="s">
        <v>79</v>
      </c>
      <c r="G174" s="93" t="s">
        <v>80</v>
      </c>
      <c r="H174" s="92" t="s">
        <v>79</v>
      </c>
      <c r="I174" s="92" t="s">
        <v>79</v>
      </c>
      <c r="J174" s="94" t="s">
        <v>79</v>
      </c>
      <c r="K174" s="92" t="s">
        <v>79</v>
      </c>
      <c r="L174" s="93" t="s">
        <v>80</v>
      </c>
      <c r="M174" s="92" t="s">
        <v>79</v>
      </c>
      <c r="N174" s="92" t="s">
        <v>79</v>
      </c>
      <c r="O174" s="93" t="s">
        <v>80</v>
      </c>
      <c r="P174" s="92" t="s">
        <v>79</v>
      </c>
      <c r="Q174" s="93" t="s">
        <v>80</v>
      </c>
      <c r="R174" s="92" t="s">
        <v>79</v>
      </c>
      <c r="S174" s="93" t="s">
        <v>80</v>
      </c>
      <c r="T174" s="92" t="s">
        <v>79</v>
      </c>
      <c r="U174" s="92" t="s">
        <v>79</v>
      </c>
      <c r="V174" s="105" t="s">
        <v>80</v>
      </c>
    </row>
    <row r="175" spans="1:22" x14ac:dyDescent="0.3">
      <c r="A175" s="55" t="s">
        <v>96</v>
      </c>
      <c r="B175" s="56">
        <f>B132</f>
        <v>1.9536342292119999</v>
      </c>
      <c r="C175" s="93" t="s">
        <v>80</v>
      </c>
      <c r="D175" s="56">
        <f t="shared" ref="D175:F176" si="69">D132</f>
        <v>733.961211075454</v>
      </c>
      <c r="E175" s="56">
        <f t="shared" si="69"/>
        <v>0.163306385400666</v>
      </c>
      <c r="F175" s="56">
        <f t="shared" si="69"/>
        <v>0.31317250602046198</v>
      </c>
      <c r="G175" s="93" t="s">
        <v>80</v>
      </c>
      <c r="H175" s="56">
        <f t="shared" ref="H175:K176" si="70">H132</f>
        <v>5.2993465963762398</v>
      </c>
      <c r="I175" s="56">
        <f t="shared" si="70"/>
        <v>31128.283476274701</v>
      </c>
      <c r="J175" s="61">
        <f t="shared" si="70"/>
        <v>39074.826766169703</v>
      </c>
      <c r="K175" s="56">
        <f t="shared" si="70"/>
        <v>11.513956332533001</v>
      </c>
      <c r="L175" s="93" t="s">
        <v>80</v>
      </c>
      <c r="M175" s="56">
        <f>M132</f>
        <v>18.982095200719002</v>
      </c>
      <c r="N175" s="56">
        <f>N132</f>
        <v>0.95671601527667005</v>
      </c>
      <c r="O175" s="93" t="s">
        <v>80</v>
      </c>
      <c r="P175" s="56">
        <f>P132</f>
        <v>1.53163696251853E-3</v>
      </c>
      <c r="Q175" s="93" t="s">
        <v>80</v>
      </c>
      <c r="R175" s="56">
        <f>R132</f>
        <v>1.6984849178823098E-2</v>
      </c>
      <c r="S175" s="93" t="s">
        <v>80</v>
      </c>
      <c r="T175" s="56">
        <f>T132</f>
        <v>1.8994264212723402E-2</v>
      </c>
      <c r="U175" s="56">
        <f>U132</f>
        <v>32751.334231830901</v>
      </c>
      <c r="V175" s="105" t="s">
        <v>80</v>
      </c>
    </row>
    <row r="176" spans="1:22" x14ac:dyDescent="0.3">
      <c r="A176" s="55" t="s">
        <v>97</v>
      </c>
      <c r="B176" s="56">
        <f>B133</f>
        <v>0.92081585772921404</v>
      </c>
      <c r="C176" s="93" t="s">
        <v>80</v>
      </c>
      <c r="D176" s="56">
        <f t="shared" si="69"/>
        <v>652.64314655701105</v>
      </c>
      <c r="E176" s="56">
        <f t="shared" si="69"/>
        <v>0.13306049491934599</v>
      </c>
      <c r="F176" s="56">
        <f t="shared" si="69"/>
        <v>0.44405179907571501</v>
      </c>
      <c r="G176" s="93" t="s">
        <v>80</v>
      </c>
      <c r="H176" s="56">
        <f t="shared" si="70"/>
        <v>3.08221372946196</v>
      </c>
      <c r="I176" s="56">
        <f t="shared" si="70"/>
        <v>38247.553319622901</v>
      </c>
      <c r="J176" s="61">
        <f t="shared" si="70"/>
        <v>47276.297763701899</v>
      </c>
      <c r="K176" s="56">
        <f t="shared" si="70"/>
        <v>5.8049033304441204</v>
      </c>
      <c r="L176" s="93" t="s">
        <v>80</v>
      </c>
      <c r="M176" s="56">
        <f>M133</f>
        <v>6.9932803555277996</v>
      </c>
      <c r="N176" s="56">
        <f>N133</f>
        <v>1.08326403278481</v>
      </c>
      <c r="O176" s="93" t="s">
        <v>80</v>
      </c>
      <c r="P176" s="56">
        <f>P133</f>
        <v>4.5969707148557004E-3</v>
      </c>
      <c r="Q176" s="93" t="s">
        <v>80</v>
      </c>
      <c r="R176" s="56">
        <f>R133</f>
        <v>1.54359450956486E-2</v>
      </c>
      <c r="S176" s="93" t="s">
        <v>80</v>
      </c>
      <c r="T176" s="56">
        <f>T133</f>
        <v>2.3034090515974302E-2</v>
      </c>
      <c r="U176" s="56">
        <f>U133</f>
        <v>38907.100114537498</v>
      </c>
      <c r="V176" s="105" t="s">
        <v>80</v>
      </c>
    </row>
    <row r="177" spans="1:22" x14ac:dyDescent="0.3">
      <c r="A177" s="55"/>
      <c r="B177" s="56"/>
      <c r="C177" s="93" t="s">
        <v>80</v>
      </c>
      <c r="D177" s="56"/>
      <c r="E177" s="56"/>
      <c r="F177" s="56"/>
      <c r="G177" s="93" t="s">
        <v>80</v>
      </c>
      <c r="H177" s="56"/>
      <c r="I177" s="56"/>
      <c r="J177" s="61"/>
      <c r="K177" s="56"/>
      <c r="L177" s="93" t="s">
        <v>80</v>
      </c>
      <c r="M177" s="56"/>
      <c r="N177" s="56"/>
      <c r="O177" s="93" t="s">
        <v>80</v>
      </c>
      <c r="P177" s="56"/>
      <c r="Q177" s="93" t="s">
        <v>80</v>
      </c>
      <c r="R177" s="56"/>
      <c r="S177" s="93" t="s">
        <v>80</v>
      </c>
      <c r="T177" s="56"/>
      <c r="U177" s="56"/>
      <c r="V177" s="105" t="s">
        <v>80</v>
      </c>
    </row>
    <row r="178" spans="1:22" x14ac:dyDescent="0.3">
      <c r="A178" s="55" t="s">
        <v>98</v>
      </c>
      <c r="B178" s="56">
        <f>B135</f>
        <v>0.25268736039130602</v>
      </c>
      <c r="C178" s="93" t="s">
        <v>80</v>
      </c>
      <c r="D178" s="56">
        <f t="shared" ref="D178:F179" si="71">D135</f>
        <v>1.34863143664763</v>
      </c>
      <c r="E178" s="59" t="str">
        <f t="shared" si="71"/>
        <v>Below DL</v>
      </c>
      <c r="F178" s="59" t="str">
        <f t="shared" si="71"/>
        <v>Below DL</v>
      </c>
      <c r="G178" s="93" t="s">
        <v>80</v>
      </c>
      <c r="H178" s="59" t="str">
        <f t="shared" ref="H178:K179" si="72">H135</f>
        <v>Below DL</v>
      </c>
      <c r="I178" s="56">
        <f t="shared" si="72"/>
        <v>142.886845713855</v>
      </c>
      <c r="J178" s="61">
        <f t="shared" si="72"/>
        <v>130.756931606541</v>
      </c>
      <c r="K178" s="59" t="str">
        <f t="shared" si="72"/>
        <v>Below DL</v>
      </c>
      <c r="L178" s="93" t="s">
        <v>80</v>
      </c>
      <c r="M178" s="59" t="str">
        <f>M135</f>
        <v>Below DL</v>
      </c>
      <c r="N178" s="56">
        <f>N135</f>
        <v>5.4615791523470798E-2</v>
      </c>
      <c r="O178" s="93" t="s">
        <v>80</v>
      </c>
      <c r="P178" s="59" t="str">
        <f>P135</f>
        <v>Below DL</v>
      </c>
      <c r="Q178" s="93" t="s">
        <v>80</v>
      </c>
      <c r="R178" s="59" t="str">
        <f>R135</f>
        <v>Below DL</v>
      </c>
      <c r="S178" s="93" t="s">
        <v>80</v>
      </c>
      <c r="T178" s="59" t="str">
        <f>T135</f>
        <v>Below DL</v>
      </c>
      <c r="U178" s="56">
        <f>U135</f>
        <v>75.747614146128797</v>
      </c>
      <c r="V178" s="105" t="s">
        <v>80</v>
      </c>
    </row>
    <row r="179" spans="1:22" ht="15" thickBot="1" x14ac:dyDescent="0.35">
      <c r="A179" s="62" t="s">
        <v>99</v>
      </c>
      <c r="B179" s="63">
        <f>B136</f>
        <v>0.92542798170624496</v>
      </c>
      <c r="C179" s="97" t="s">
        <v>80</v>
      </c>
      <c r="D179" s="63">
        <f t="shared" si="71"/>
        <v>1.3851257022663901</v>
      </c>
      <c r="E179" s="64" t="str">
        <f t="shared" si="71"/>
        <v>Below DL</v>
      </c>
      <c r="F179" s="63">
        <f t="shared" si="71"/>
        <v>1.91263035956352E-3</v>
      </c>
      <c r="G179" s="97" t="s">
        <v>80</v>
      </c>
      <c r="H179" s="64" t="str">
        <f t="shared" si="72"/>
        <v>Below DL</v>
      </c>
      <c r="I179" s="63">
        <f t="shared" si="72"/>
        <v>141.23011896623001</v>
      </c>
      <c r="J179" s="65">
        <f t="shared" si="72"/>
        <v>145.839625013503</v>
      </c>
      <c r="K179" s="64" t="str">
        <f t="shared" si="72"/>
        <v>Below DL</v>
      </c>
      <c r="L179" s="97" t="s">
        <v>80</v>
      </c>
      <c r="M179" s="64" t="str">
        <f>M136</f>
        <v>Below DL</v>
      </c>
      <c r="N179" s="63">
        <f>N136</f>
        <v>0.38772940736006001</v>
      </c>
      <c r="O179" s="97" t="s">
        <v>80</v>
      </c>
      <c r="P179" s="64" t="str">
        <f>P136</f>
        <v>Below DL</v>
      </c>
      <c r="Q179" s="97" t="s">
        <v>80</v>
      </c>
      <c r="R179" s="64" t="str">
        <f>R136</f>
        <v>Below DL</v>
      </c>
      <c r="S179" s="97" t="s">
        <v>80</v>
      </c>
      <c r="T179" s="64" t="str">
        <f>T136</f>
        <v>Below DL</v>
      </c>
      <c r="U179" s="63">
        <f>U136</f>
        <v>75.589608838831694</v>
      </c>
      <c r="V179" s="106" t="s">
        <v>80</v>
      </c>
    </row>
    <row r="180" spans="1:22" ht="15" thickTop="1" x14ac:dyDescent="0.3">
      <c r="A180" s="38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</row>
    <row r="181" spans="1:22" x14ac:dyDescent="0.3">
      <c r="A181" s="38" t="s">
        <v>177</v>
      </c>
      <c r="B181" s="47">
        <f>B47/$J$13</f>
        <v>1.1067241073850224E-6</v>
      </c>
      <c r="C181" s="47"/>
      <c r="D181" s="47">
        <f t="shared" ref="D181:U182" si="73">D47/$J$13</f>
        <v>9.4583457567953172E-7</v>
      </c>
      <c r="E181" s="47">
        <f t="shared" si="73"/>
        <v>5.1211887336149375E-8</v>
      </c>
      <c r="F181" s="47">
        <f t="shared" si="73"/>
        <v>1.8729694959767125E-8</v>
      </c>
      <c r="G181" s="47"/>
      <c r="H181" s="47">
        <f t="shared" si="73"/>
        <v>8.1040534369218263E-7</v>
      </c>
      <c r="I181" s="47">
        <f t="shared" si="73"/>
        <v>3.4568783747654617E-5</v>
      </c>
      <c r="J181" s="47">
        <f t="shared" si="73"/>
        <v>2.1706509857201929E-4</v>
      </c>
      <c r="K181" s="47">
        <f t="shared" si="73"/>
        <v>2.9394327592644056E-7</v>
      </c>
      <c r="L181" s="47"/>
      <c r="M181" s="47">
        <f t="shared" si="73"/>
        <v>2.9157475747466398E-8</v>
      </c>
      <c r="N181" s="47">
        <f t="shared" si="73"/>
        <v>1.0679608915887534E-7</v>
      </c>
      <c r="O181" s="47"/>
      <c r="P181" s="47">
        <f t="shared" si="73"/>
        <v>9.6581627090873037E-9</v>
      </c>
      <c r="Q181" s="47"/>
      <c r="R181" s="47">
        <f t="shared" si="73"/>
        <v>3.4210629845822761E-8</v>
      </c>
      <c r="S181" s="47"/>
      <c r="T181" s="47">
        <f t="shared" si="73"/>
        <v>4.361592660508027E-8</v>
      </c>
      <c r="U181" s="47">
        <f t="shared" si="73"/>
        <v>4.5902608699713072E-5</v>
      </c>
      <c r="V181" s="47"/>
    </row>
    <row r="182" spans="1:22" x14ac:dyDescent="0.3">
      <c r="A182" s="38" t="s">
        <v>178</v>
      </c>
      <c r="B182" s="47">
        <f>B48/$J$13</f>
        <v>4.4268964295400898E-6</v>
      </c>
      <c r="C182" s="47"/>
      <c r="D182" s="47">
        <f t="shared" si="73"/>
        <v>3.7833383027181269E-6</v>
      </c>
      <c r="E182" s="47">
        <f t="shared" si="73"/>
        <v>2.048475493445975E-7</v>
      </c>
      <c r="F182" s="47">
        <f t="shared" si="73"/>
        <v>7.4918779839068498E-8</v>
      </c>
      <c r="G182" s="47"/>
      <c r="H182" s="47">
        <f t="shared" si="73"/>
        <v>3.2416213747687305E-6</v>
      </c>
      <c r="I182" s="47">
        <f t="shared" si="73"/>
        <v>1.3827513499061847E-4</v>
      </c>
      <c r="J182" s="47">
        <f t="shared" si="73"/>
        <v>8.6826039428807716E-4</v>
      </c>
      <c r="K182" s="47">
        <f t="shared" si="73"/>
        <v>1.1757731037057622E-6</v>
      </c>
      <c r="L182" s="47"/>
      <c r="M182" s="47">
        <f t="shared" si="73"/>
        <v>1.1662990298986559E-7</v>
      </c>
      <c r="N182" s="47">
        <f t="shared" si="73"/>
        <v>4.2718435663550136E-7</v>
      </c>
      <c r="O182" s="47"/>
      <c r="P182" s="47">
        <f t="shared" si="73"/>
        <v>3.8632650836349215E-8</v>
      </c>
      <c r="Q182" s="47"/>
      <c r="R182" s="47">
        <f t="shared" si="73"/>
        <v>1.3684251938329104E-7</v>
      </c>
      <c r="S182" s="47"/>
      <c r="T182" s="47">
        <f t="shared" si="73"/>
        <v>1.7446370642032108E-7</v>
      </c>
      <c r="U182" s="47">
        <f t="shared" si="73"/>
        <v>1.8361043479885229E-4</v>
      </c>
      <c r="V182" s="47"/>
    </row>
    <row r="183" spans="1:22" x14ac:dyDescent="0.3">
      <c r="A183" s="38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</row>
    <row r="184" spans="1:22" x14ac:dyDescent="0.3">
      <c r="A184" s="46" t="s">
        <v>179</v>
      </c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</row>
    <row r="185" spans="1:22" x14ac:dyDescent="0.3">
      <c r="A185" s="38"/>
      <c r="B185" s="47" t="s">
        <v>180</v>
      </c>
      <c r="C185" s="47"/>
      <c r="D185" s="47" t="s">
        <v>181</v>
      </c>
      <c r="E185" s="47" t="s">
        <v>182</v>
      </c>
      <c r="F185" s="47" t="s">
        <v>183</v>
      </c>
      <c r="G185" s="47"/>
      <c r="H185" s="47" t="s">
        <v>184</v>
      </c>
      <c r="I185" s="47" t="s">
        <v>185</v>
      </c>
      <c r="J185" s="47" t="s">
        <v>185</v>
      </c>
      <c r="K185" s="47" t="s">
        <v>186</v>
      </c>
      <c r="L185" s="47"/>
      <c r="M185" s="47" t="s">
        <v>187</v>
      </c>
      <c r="N185" s="47" t="s">
        <v>188</v>
      </c>
      <c r="O185" s="47"/>
      <c r="P185" s="47" t="s">
        <v>189</v>
      </c>
      <c r="Q185" s="47"/>
      <c r="R185" s="47" t="s">
        <v>190</v>
      </c>
      <c r="S185" s="47"/>
      <c r="T185" s="47" t="s">
        <v>191</v>
      </c>
      <c r="U185" s="47" t="s">
        <v>185</v>
      </c>
      <c r="V185" s="47"/>
    </row>
    <row r="186" spans="1:22" x14ac:dyDescent="0.3">
      <c r="A186" s="55" t="s">
        <v>82</v>
      </c>
      <c r="B186" s="47">
        <f>B6/$J6</f>
        <v>1.6970961925346758E-4</v>
      </c>
      <c r="C186" s="47">
        <f t="shared" ref="C186:U192" si="74">C6/$J6</f>
        <v>6.5469398932441341E-6</v>
      </c>
      <c r="D186" s="47">
        <f t="shared" si="74"/>
        <v>7.955285407521849E-3</v>
      </c>
      <c r="E186" s="47">
        <f t="shared" si="74"/>
        <v>5.3061598196150528E-6</v>
      </c>
      <c r="F186" s="47">
        <f t="shared" si="74"/>
        <v>2.1645524581154625E-5</v>
      </c>
      <c r="G186" s="47">
        <f t="shared" si="74"/>
        <v>6.3562967607176467E-6</v>
      </c>
      <c r="H186" s="47">
        <f t="shared" si="74"/>
        <v>1.344920042992545E-4</v>
      </c>
      <c r="I186" s="47">
        <f t="shared" si="74"/>
        <v>0.8195828030183796</v>
      </c>
      <c r="J186" s="47">
        <f t="shared" si="74"/>
        <v>1</v>
      </c>
      <c r="K186" s="47">
        <f t="shared" si="74"/>
        <v>1.7063442353105326E-3</v>
      </c>
      <c r="L186" s="47">
        <f t="shared" si="74"/>
        <v>6.3972997150177789E-6</v>
      </c>
      <c r="M186" s="47">
        <f t="shared" si="74"/>
        <v>2.1399468026385588E-5</v>
      </c>
      <c r="N186" s="47">
        <f t="shared" si="74"/>
        <v>1.0250216104870588E-5</v>
      </c>
      <c r="O186" s="47">
        <f t="shared" si="74"/>
        <v>6.1910281803273764E-6</v>
      </c>
      <c r="P186" s="47">
        <f t="shared" si="74"/>
        <v>6.1439747015114226E-8</v>
      </c>
      <c r="Q186" s="47">
        <f t="shared" si="74"/>
        <v>6.1979228490421939E-6</v>
      </c>
      <c r="R186" s="47">
        <f t="shared" si="74"/>
        <v>2.1986318209505546E-6</v>
      </c>
      <c r="S186" s="47">
        <f t="shared" si="74"/>
        <v>6.2069901296311023E-6</v>
      </c>
      <c r="T186" s="47">
        <f t="shared" si="74"/>
        <v>2.0209039551600557E-7</v>
      </c>
      <c r="U186" s="47">
        <f t="shared" si="74"/>
        <v>0.86917391893649509</v>
      </c>
      <c r="V186" s="47"/>
    </row>
    <row r="187" spans="1:22" x14ac:dyDescent="0.3">
      <c r="A187" s="57" t="s">
        <v>83</v>
      </c>
      <c r="B187" s="47">
        <f>B7/$J7</f>
        <v>2.7710695657237757E-4</v>
      </c>
      <c r="C187" s="47">
        <f t="shared" si="74"/>
        <v>1.4136251753709355E-6</v>
      </c>
      <c r="D187" s="47">
        <f t="shared" si="74"/>
        <v>1.232632061716778E-3</v>
      </c>
      <c r="E187" s="47">
        <f t="shared" si="74"/>
        <v>1.3632183229260548E-5</v>
      </c>
      <c r="F187" s="47">
        <f t="shared" si="74"/>
        <v>2.5847144356337555E-6</v>
      </c>
      <c r="G187" s="47">
        <f t="shared" si="74"/>
        <v>1.3765827199960031E-6</v>
      </c>
      <c r="H187" s="47">
        <f t="shared" si="74"/>
        <v>2.4252199317469609E-4</v>
      </c>
      <c r="I187" s="47">
        <f t="shared" si="74"/>
        <v>0.82621296378489084</v>
      </c>
      <c r="J187" s="47">
        <f t="shared" si="74"/>
        <v>1</v>
      </c>
      <c r="K187" s="47">
        <f t="shared" si="74"/>
        <v>2.5629912219620765E-3</v>
      </c>
      <c r="L187" s="47">
        <f t="shared" si="74"/>
        <v>1.3659775448406478E-6</v>
      </c>
      <c r="M187" s="47">
        <f t="shared" si="74"/>
        <v>3.5947249470646994E-5</v>
      </c>
      <c r="N187" s="47">
        <f t="shared" si="74"/>
        <v>3.2032758353687406E-6</v>
      </c>
      <c r="O187" s="47">
        <f t="shared" si="74"/>
        <v>1.377534574514444E-6</v>
      </c>
      <c r="P187" s="47">
        <f t="shared" si="74"/>
        <v>2.0385572781180024E-8</v>
      </c>
      <c r="Q187" s="47">
        <f t="shared" si="74"/>
        <v>1.3678207423361435E-6</v>
      </c>
      <c r="R187" s="47">
        <f t="shared" si="74"/>
        <v>1.6703847182043363E-7</v>
      </c>
      <c r="S187" s="47">
        <f t="shared" si="74"/>
        <v>1.3615166515079254E-6</v>
      </c>
      <c r="T187" s="47">
        <f t="shared" si="74"/>
        <v>1.642201422077944E-8</v>
      </c>
      <c r="U187" s="47">
        <f t="shared" si="74"/>
        <v>0.91330534372347971</v>
      </c>
      <c r="V187" s="47"/>
    </row>
    <row r="188" spans="1:22" x14ac:dyDescent="0.3">
      <c r="A188" s="57" t="s">
        <v>84</v>
      </c>
      <c r="B188" s="47">
        <f t="shared" ref="B188:Q192" si="75">B8/$J8</f>
        <v>2.8781467578747313E-4</v>
      </c>
      <c r="C188" s="47">
        <f t="shared" si="75"/>
        <v>1.4083963932804893E-6</v>
      </c>
      <c r="D188" s="47">
        <f t="shared" si="75"/>
        <v>1.2116286802868665E-3</v>
      </c>
      <c r="E188" s="47">
        <f t="shared" si="75"/>
        <v>1.3495002828836858E-5</v>
      </c>
      <c r="F188" s="47">
        <f t="shared" si="75"/>
        <v>2.3510921964707096E-6</v>
      </c>
      <c r="G188" s="47">
        <f t="shared" si="75"/>
        <v>1.3793200121631765E-6</v>
      </c>
      <c r="H188" s="47">
        <f t="shared" si="75"/>
        <v>2.4008859373024448E-4</v>
      </c>
      <c r="I188" s="47">
        <f t="shared" si="75"/>
        <v>0.8154652383605937</v>
      </c>
      <c r="J188" s="47">
        <f t="shared" si="75"/>
        <v>1</v>
      </c>
      <c r="K188" s="47">
        <f t="shared" si="75"/>
        <v>2.5465667977619378E-3</v>
      </c>
      <c r="L188" s="47">
        <f t="shared" si="75"/>
        <v>1.3965807918789794E-6</v>
      </c>
      <c r="M188" s="47">
        <f t="shared" si="75"/>
        <v>3.4748622069621936E-5</v>
      </c>
      <c r="N188" s="47">
        <f t="shared" si="75"/>
        <v>2.9234992929841735E-6</v>
      </c>
      <c r="O188" s="47">
        <f t="shared" si="75"/>
        <v>1.3551027644732346E-6</v>
      </c>
      <c r="P188" s="47">
        <f t="shared" si="75"/>
        <v>2.9736132015162636E-8</v>
      </c>
      <c r="Q188" s="47">
        <f t="shared" si="75"/>
        <v>1.3422945233503085E-6</v>
      </c>
      <c r="R188" s="47">
        <f t="shared" si="74"/>
        <v>1.4817758756199284E-7</v>
      </c>
      <c r="S188" s="47">
        <f t="shared" si="74"/>
        <v>1.3209783097860685E-6</v>
      </c>
      <c r="T188" s="47">
        <f t="shared" si="74"/>
        <v>1.6751104273348787E-8</v>
      </c>
      <c r="U188" s="47">
        <f t="shared" si="74"/>
        <v>0.89591572635600947</v>
      </c>
      <c r="V188" s="47"/>
    </row>
    <row r="189" spans="1:22" x14ac:dyDescent="0.3">
      <c r="A189" s="55" t="s">
        <v>85</v>
      </c>
      <c r="B189" s="47">
        <f t="shared" si="75"/>
        <v>1.6474141602221631E-4</v>
      </c>
      <c r="C189" s="47">
        <f t="shared" si="74"/>
        <v>2.856429997586648E-5</v>
      </c>
      <c r="D189" s="47">
        <f t="shared" si="74"/>
        <v>4.901299566032899E-3</v>
      </c>
      <c r="E189" s="47">
        <f t="shared" si="74"/>
        <v>4.0457398908684651E-6</v>
      </c>
      <c r="F189" s="47">
        <f t="shared" si="74"/>
        <v>2.5292683465402713E-6</v>
      </c>
      <c r="G189" s="47">
        <f t="shared" si="74"/>
        <v>2.789519225175964E-5</v>
      </c>
      <c r="H189" s="47">
        <f t="shared" si="74"/>
        <v>1.6687413157069218E-4</v>
      </c>
      <c r="I189" s="47">
        <f t="shared" si="74"/>
        <v>0.8297206615787297</v>
      </c>
      <c r="J189" s="47">
        <f t="shared" si="74"/>
        <v>1</v>
      </c>
      <c r="K189" s="47">
        <f t="shared" si="74"/>
        <v>2.5163473440420804E-3</v>
      </c>
      <c r="L189" s="47">
        <f t="shared" si="74"/>
        <v>2.778955265767835E-5</v>
      </c>
      <c r="M189" s="47">
        <f t="shared" si="74"/>
        <v>3.399694023734436E-5</v>
      </c>
      <c r="N189" s="47">
        <f t="shared" si="74"/>
        <v>5.442508363076609E-6</v>
      </c>
      <c r="O189" s="47">
        <f t="shared" si="74"/>
        <v>2.7194826487242608E-5</v>
      </c>
      <c r="P189" s="47">
        <f t="shared" si="74"/>
        <v>5.5469712475422336E-8</v>
      </c>
      <c r="Q189" s="47">
        <f t="shared" si="74"/>
        <v>2.721555676435089E-5</v>
      </c>
      <c r="R189" s="47">
        <f t="shared" si="74"/>
        <v>6.1741580961548386E-7</v>
      </c>
      <c r="S189" s="47">
        <f t="shared" si="74"/>
        <v>2.7597856780563421E-5</v>
      </c>
      <c r="T189" s="47">
        <f t="shared" si="74"/>
        <v>8.0489507148441372E-8</v>
      </c>
      <c r="U189" s="47">
        <f t="shared" si="74"/>
        <v>0.88004934380398525</v>
      </c>
      <c r="V189" s="47"/>
    </row>
    <row r="190" spans="1:22" x14ac:dyDescent="0.3">
      <c r="A190" s="55" t="s">
        <v>86</v>
      </c>
      <c r="B190" s="47">
        <f t="shared" si="75"/>
        <v>7.6790376840459216E-5</v>
      </c>
      <c r="C190" s="47">
        <f t="shared" si="74"/>
        <v>3.0470054683917889E-6</v>
      </c>
      <c r="D190" s="47">
        <f t="shared" si="74"/>
        <v>5.392147556013676E-3</v>
      </c>
      <c r="E190" s="47">
        <f t="shared" si="74"/>
        <v>1.6326480028075507E-6</v>
      </c>
      <c r="F190" s="47">
        <f t="shared" si="74"/>
        <v>5.0994190920879771E-6</v>
      </c>
      <c r="G190" s="47">
        <f t="shared" si="74"/>
        <v>2.9338700757523558E-6</v>
      </c>
      <c r="H190" s="47">
        <f t="shared" si="74"/>
        <v>6.4991016086973091E-5</v>
      </c>
      <c r="I190" s="47">
        <f t="shared" si="74"/>
        <v>0.80935588760381272</v>
      </c>
      <c r="J190" s="47">
        <f t="shared" si="74"/>
        <v>1</v>
      </c>
      <c r="K190" s="47">
        <f t="shared" si="74"/>
        <v>2.4765880665639853E-3</v>
      </c>
      <c r="L190" s="47">
        <f t="shared" si="74"/>
        <v>2.9804411385229232E-6</v>
      </c>
      <c r="M190" s="47">
        <f t="shared" si="74"/>
        <v>4.7966473817934808E-6</v>
      </c>
      <c r="N190" s="47">
        <f t="shared" si="74"/>
        <v>4.313382210413323E-6</v>
      </c>
      <c r="O190" s="47">
        <f t="shared" si="74"/>
        <v>2.8218523403306164E-6</v>
      </c>
      <c r="P190" s="47">
        <f t="shared" si="74"/>
        <v>8.4998589346977409E-8</v>
      </c>
      <c r="Q190" s="47">
        <f t="shared" si="74"/>
        <v>2.798823527492695E-6</v>
      </c>
      <c r="R190" s="47">
        <f t="shared" si="74"/>
        <v>6.0669538138096432E-7</v>
      </c>
      <c r="S190" s="47">
        <f t="shared" si="74"/>
        <v>2.8049181170231638E-6</v>
      </c>
      <c r="T190" s="47">
        <f t="shared" si="74"/>
        <v>5.2783689880487706E-8</v>
      </c>
      <c r="U190" s="47">
        <f t="shared" si="74"/>
        <v>0.91207273384949294</v>
      </c>
      <c r="V190" s="47"/>
    </row>
    <row r="191" spans="1:22" x14ac:dyDescent="0.3">
      <c r="A191" s="57" t="s">
        <v>87</v>
      </c>
      <c r="B191" s="47">
        <f t="shared" si="75"/>
        <v>1.983291707987929E-3</v>
      </c>
      <c r="C191" s="47">
        <f t="shared" si="74"/>
        <v>1.723857104003779E-6</v>
      </c>
      <c r="D191" s="47">
        <f t="shared" si="74"/>
        <v>2.3914982747807374E-3</v>
      </c>
      <c r="E191" s="47">
        <f t="shared" si="74"/>
        <v>1.7708912253446886E-4</v>
      </c>
      <c r="F191" s="47">
        <f t="shared" si="74"/>
        <v>1.096974912377573E-5</v>
      </c>
      <c r="G191" s="47">
        <f t="shared" si="74"/>
        <v>1.6947950145858192E-6</v>
      </c>
      <c r="H191" s="47">
        <f t="shared" si="74"/>
        <v>1.0797572738953023E-3</v>
      </c>
      <c r="I191" s="47">
        <f t="shared" si="74"/>
        <v>0.81512452187727891</v>
      </c>
      <c r="J191" s="47">
        <f t="shared" si="74"/>
        <v>1</v>
      </c>
      <c r="K191" s="47">
        <f t="shared" si="74"/>
        <v>1.3329815871093256E-3</v>
      </c>
      <c r="L191" s="47">
        <f t="shared" si="74"/>
        <v>1.7089194347992504E-6</v>
      </c>
      <c r="M191" s="47">
        <f t="shared" si="74"/>
        <v>1.5221018587402095E-5</v>
      </c>
      <c r="N191" s="47">
        <f t="shared" si="74"/>
        <v>1.1785340085399524E-5</v>
      </c>
      <c r="O191" s="47">
        <f t="shared" si="74"/>
        <v>1.6739428063869416E-6</v>
      </c>
      <c r="P191" s="47">
        <f t="shared" si="74"/>
        <v>4.1339648688763351E-8</v>
      </c>
      <c r="Q191" s="47">
        <f t="shared" si="74"/>
        <v>1.6676682073268549E-6</v>
      </c>
      <c r="R191" s="47">
        <f t="shared" si="74"/>
        <v>1.6572181251120485E-6</v>
      </c>
      <c r="S191" s="47">
        <f t="shared" si="74"/>
        <v>1.6433035694785323E-6</v>
      </c>
      <c r="T191" s="47">
        <f t="shared" si="74"/>
        <v>2.053864907300075E-7</v>
      </c>
      <c r="U191" s="47">
        <f t="shared" si="74"/>
        <v>0.89424165812724288</v>
      </c>
      <c r="V191" s="47"/>
    </row>
    <row r="192" spans="1:22" x14ac:dyDescent="0.3">
      <c r="A192" s="57" t="s">
        <v>88</v>
      </c>
      <c r="B192" s="47">
        <f t="shared" si="75"/>
        <v>1.9508369780516087E-3</v>
      </c>
      <c r="C192" s="47">
        <f t="shared" si="74"/>
        <v>1.7115725110541713E-6</v>
      </c>
      <c r="D192" s="47">
        <f t="shared" si="74"/>
        <v>2.5656696103025954E-3</v>
      </c>
      <c r="E192" s="47">
        <f t="shared" si="74"/>
        <v>1.7636421220859909E-4</v>
      </c>
      <c r="F192" s="47">
        <f t="shared" si="74"/>
        <v>1.06123448646081E-5</v>
      </c>
      <c r="G192" s="47">
        <f t="shared" si="74"/>
        <v>1.7061867112338559E-6</v>
      </c>
      <c r="H192" s="47">
        <f t="shared" si="74"/>
        <v>1.1171953260180176E-3</v>
      </c>
      <c r="I192" s="47">
        <f t="shared" si="74"/>
        <v>0.82344519893268853</v>
      </c>
      <c r="J192" s="47">
        <f t="shared" si="74"/>
        <v>1</v>
      </c>
      <c r="K192" s="47">
        <f t="shared" si="74"/>
        <v>1.3500534674168215E-3</v>
      </c>
      <c r="L192" s="47">
        <f t="shared" si="74"/>
        <v>1.7496937424445095E-6</v>
      </c>
      <c r="M192" s="47">
        <f t="shared" si="74"/>
        <v>1.5334053224297741E-5</v>
      </c>
      <c r="N192" s="47">
        <f t="shared" si="74"/>
        <v>1.2143897613880282E-5</v>
      </c>
      <c r="O192" s="47">
        <f t="shared" si="74"/>
        <v>1.6933066255935792E-6</v>
      </c>
      <c r="P192" s="47">
        <f t="shared" si="74"/>
        <v>3.3809050792283654E-8</v>
      </c>
      <c r="Q192" s="47">
        <f t="shared" si="74"/>
        <v>1.6350443806829831E-6</v>
      </c>
      <c r="R192" s="47">
        <f t="shared" si="74"/>
        <v>1.5971725859100682E-6</v>
      </c>
      <c r="S192" s="47">
        <f t="shared" si="74"/>
        <v>1.6635545062414075E-6</v>
      </c>
      <c r="T192" s="47">
        <f t="shared" si="74"/>
        <v>1.6047628306128268E-7</v>
      </c>
      <c r="U192" s="47">
        <f t="shared" si="74"/>
        <v>0.91458679597585857</v>
      </c>
      <c r="V192" s="47"/>
    </row>
    <row r="193" spans="1:22" x14ac:dyDescent="0.3">
      <c r="A193" s="38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</row>
    <row r="194" spans="1:22" x14ac:dyDescent="0.3">
      <c r="A194" s="38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</row>
    <row r="195" spans="1:22" x14ac:dyDescent="0.3">
      <c r="A195" s="66" t="s">
        <v>192</v>
      </c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</row>
    <row r="196" spans="1:22" ht="15" thickBot="1" x14ac:dyDescent="0.35">
      <c r="A196" s="46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</row>
    <row r="197" spans="1:22" ht="15.6" thickTop="1" thickBot="1" x14ac:dyDescent="0.35">
      <c r="A197" s="50" t="s">
        <v>56</v>
      </c>
      <c r="B197" s="76" t="s">
        <v>180</v>
      </c>
      <c r="C197" s="76" t="s">
        <v>80</v>
      </c>
      <c r="D197" s="77" t="s">
        <v>181</v>
      </c>
      <c r="E197" s="77" t="s">
        <v>182</v>
      </c>
      <c r="F197" s="77" t="s">
        <v>183</v>
      </c>
      <c r="G197" s="77" t="s">
        <v>80</v>
      </c>
      <c r="H197" s="77" t="s">
        <v>184</v>
      </c>
      <c r="I197" s="77" t="s">
        <v>185</v>
      </c>
      <c r="J197" s="78" t="s">
        <v>185</v>
      </c>
      <c r="K197" s="77" t="s">
        <v>186</v>
      </c>
      <c r="L197" s="77" t="s">
        <v>80</v>
      </c>
      <c r="M197" s="77" t="s">
        <v>187</v>
      </c>
      <c r="N197" s="77" t="s">
        <v>188</v>
      </c>
      <c r="O197" s="77" t="s">
        <v>80</v>
      </c>
      <c r="P197" s="79" t="s">
        <v>189</v>
      </c>
      <c r="Q197" s="80" t="s">
        <v>80</v>
      </c>
      <c r="R197" s="79" t="s">
        <v>190</v>
      </c>
      <c r="S197" s="80" t="s">
        <v>80</v>
      </c>
      <c r="T197" s="79" t="s">
        <v>191</v>
      </c>
      <c r="U197" s="81" t="s">
        <v>185</v>
      </c>
      <c r="V197" s="101" t="s">
        <v>80</v>
      </c>
    </row>
    <row r="198" spans="1:22" ht="15" thickTop="1" x14ac:dyDescent="0.3">
      <c r="A198" s="51" t="s">
        <v>82</v>
      </c>
      <c r="B198" s="98">
        <f>IF((B186)&lt;B$181,"Below DL",IF((B186)&gt;B$181,B186))</f>
        <v>1.6970961925346758E-4</v>
      </c>
      <c r="C198" s="83" t="s">
        <v>80</v>
      </c>
      <c r="D198" s="98">
        <f>IF((D186)&lt;D$181,"Below DL",IF((D186)&gt;D$181,D186))</f>
        <v>7.955285407521849E-3</v>
      </c>
      <c r="E198" s="98">
        <f>IF((E186)&lt;E$181,"Below DL",IF((E186)&gt;E$181,E186))</f>
        <v>5.3061598196150528E-6</v>
      </c>
      <c r="F198" s="98">
        <f>IF((F186)&lt;F$181,"Below DL",IF((F186)&gt;F$181,F186))</f>
        <v>2.1645524581154625E-5</v>
      </c>
      <c r="G198" s="83" t="s">
        <v>80</v>
      </c>
      <c r="H198" s="98">
        <f>IF((H186)&lt;H$181,"Below DL",IF((H186)&gt;H$181,H186))</f>
        <v>1.344920042992545E-4</v>
      </c>
      <c r="I198" s="98">
        <f>IF((I186)&lt;I$181,"Below DL",IF((I186)&gt;I$181,I186))</f>
        <v>0.8195828030183796</v>
      </c>
      <c r="J198" s="98">
        <f>IF((J186)&lt;J$181,"Below DL",IF((J186)&gt;J$181,J186))</f>
        <v>1</v>
      </c>
      <c r="K198" s="98">
        <f>IF((K186)&lt;K$181,"Below DL",IF((K186)&gt;K$181,K186))</f>
        <v>1.7063442353105326E-3</v>
      </c>
      <c r="L198" s="83" t="s">
        <v>80</v>
      </c>
      <c r="M198" s="98">
        <f>IF((M186)&lt;M$181,"Below DL",IF((M186)&gt;M$181,M186))</f>
        <v>2.1399468026385588E-5</v>
      </c>
      <c r="N198" s="98">
        <f>IF((N186)&lt;N$181,"Below DL",IF((N186)&gt;N$181,N186))</f>
        <v>1.0250216104870588E-5</v>
      </c>
      <c r="O198" s="83" t="s">
        <v>80</v>
      </c>
      <c r="P198" s="98">
        <f>IF((P186)&lt;P$181,"Below DL",IF((P186)&gt;P$181,P186))</f>
        <v>6.1439747015114226E-8</v>
      </c>
      <c r="Q198" s="83" t="s">
        <v>80</v>
      </c>
      <c r="R198" s="98">
        <f>IF((R186)&lt;R$181,"Below DL",IF((R186)&gt;R$181,R186))</f>
        <v>2.1986318209505546E-6</v>
      </c>
      <c r="S198" s="83" t="s">
        <v>80</v>
      </c>
      <c r="T198" s="98">
        <f>IF((T186)&lt;T$181,"Below DL",IF((T186)&gt;T$181,T186))</f>
        <v>2.0209039551600557E-7</v>
      </c>
      <c r="U198" s="98">
        <f>IF((U186)&lt;U$181,"Below DL",IF((U186)&gt;U$181,U186))</f>
        <v>0.86917391893649509</v>
      </c>
      <c r="V198" s="102" t="s">
        <v>80</v>
      </c>
    </row>
    <row r="199" spans="1:22" x14ac:dyDescent="0.3">
      <c r="A199" s="57" t="s">
        <v>83</v>
      </c>
      <c r="B199" s="58">
        <f t="shared" ref="B199:B204" si="76">IF((B187)&lt;B$182,"Below DL",IF((B187)&gt;B$182,B187))</f>
        <v>2.7710695657237757E-4</v>
      </c>
      <c r="C199" s="93" t="s">
        <v>80</v>
      </c>
      <c r="D199" s="58">
        <f t="shared" ref="D199:F200" si="77">IF((D187)&lt;D$182,"Below DL",IF((D187)&gt;D$182,D187))</f>
        <v>1.232632061716778E-3</v>
      </c>
      <c r="E199" s="58">
        <f t="shared" si="77"/>
        <v>1.3632183229260548E-5</v>
      </c>
      <c r="F199" s="58">
        <f t="shared" si="77"/>
        <v>2.5847144356337555E-6</v>
      </c>
      <c r="G199" s="93" t="s">
        <v>80</v>
      </c>
      <c r="H199" s="58">
        <f t="shared" ref="H199:K200" si="78">IF((H187)&lt;H$182,"Below DL",IF((H187)&gt;H$182,H187))</f>
        <v>2.4252199317469609E-4</v>
      </c>
      <c r="I199" s="58">
        <f t="shared" si="78"/>
        <v>0.82621296378489084</v>
      </c>
      <c r="J199" s="58">
        <f t="shared" si="78"/>
        <v>1</v>
      </c>
      <c r="K199" s="58">
        <f t="shared" si="78"/>
        <v>2.5629912219620765E-3</v>
      </c>
      <c r="L199" s="93" t="s">
        <v>80</v>
      </c>
      <c r="M199" s="58">
        <f t="shared" ref="M199:N200" si="79">IF((M187)&lt;M$182,"Below DL",IF((M187)&gt;M$182,M187))</f>
        <v>3.5947249470646994E-5</v>
      </c>
      <c r="N199" s="58">
        <f t="shared" si="79"/>
        <v>3.2032758353687406E-6</v>
      </c>
      <c r="O199" s="93" t="s">
        <v>80</v>
      </c>
      <c r="P199" s="59" t="str">
        <f t="shared" ref="P199:P200" si="80">IF((P187)&lt;P$182,"Below DL",IF((P187)&gt;P$182,P187))</f>
        <v>Below DL</v>
      </c>
      <c r="Q199" s="93" t="s">
        <v>80</v>
      </c>
      <c r="R199" s="58">
        <f t="shared" ref="R199:R200" si="81">IF((R187)&lt;R$182,"Below DL",IF((R187)&gt;R$182,R187))</f>
        <v>1.6703847182043363E-7</v>
      </c>
      <c r="S199" s="93" t="s">
        <v>80</v>
      </c>
      <c r="T199" s="59" t="str">
        <f t="shared" ref="T199:U200" si="82">IF((T187)&lt;T$182,"Below DL",IF((T187)&gt;T$182,T187))</f>
        <v>Below DL</v>
      </c>
      <c r="U199" s="58">
        <f t="shared" si="82"/>
        <v>0.91330534372347971</v>
      </c>
      <c r="V199" s="105" t="s">
        <v>80</v>
      </c>
    </row>
    <row r="200" spans="1:22" x14ac:dyDescent="0.3">
      <c r="A200" s="57" t="s">
        <v>84</v>
      </c>
      <c r="B200" s="58">
        <f t="shared" si="76"/>
        <v>2.8781467578747313E-4</v>
      </c>
      <c r="C200" s="93" t="s">
        <v>80</v>
      </c>
      <c r="D200" s="58">
        <f t="shared" si="77"/>
        <v>1.2116286802868665E-3</v>
      </c>
      <c r="E200" s="58">
        <f t="shared" si="77"/>
        <v>1.3495002828836858E-5</v>
      </c>
      <c r="F200" s="58">
        <f t="shared" si="77"/>
        <v>2.3510921964707096E-6</v>
      </c>
      <c r="G200" s="93" t="s">
        <v>80</v>
      </c>
      <c r="H200" s="58">
        <f t="shared" si="78"/>
        <v>2.4008859373024448E-4</v>
      </c>
      <c r="I200" s="58">
        <f t="shared" si="78"/>
        <v>0.8154652383605937</v>
      </c>
      <c r="J200" s="58">
        <f t="shared" si="78"/>
        <v>1</v>
      </c>
      <c r="K200" s="58">
        <f t="shared" si="78"/>
        <v>2.5465667977619378E-3</v>
      </c>
      <c r="L200" s="93" t="s">
        <v>80</v>
      </c>
      <c r="M200" s="58">
        <f t="shared" si="79"/>
        <v>3.4748622069621936E-5</v>
      </c>
      <c r="N200" s="58">
        <f t="shared" si="79"/>
        <v>2.9234992929841735E-6</v>
      </c>
      <c r="O200" s="93" t="s">
        <v>80</v>
      </c>
      <c r="P200" s="59" t="str">
        <f t="shared" si="80"/>
        <v>Below DL</v>
      </c>
      <c r="Q200" s="93" t="s">
        <v>80</v>
      </c>
      <c r="R200" s="58">
        <f t="shared" si="81"/>
        <v>1.4817758756199284E-7</v>
      </c>
      <c r="S200" s="93" t="s">
        <v>80</v>
      </c>
      <c r="T200" s="59" t="str">
        <f t="shared" si="82"/>
        <v>Below DL</v>
      </c>
      <c r="U200" s="58">
        <f t="shared" si="82"/>
        <v>0.89591572635600947</v>
      </c>
      <c r="V200" s="105" t="s">
        <v>80</v>
      </c>
    </row>
    <row r="201" spans="1:22" x14ac:dyDescent="0.3">
      <c r="A201" s="55" t="s">
        <v>85</v>
      </c>
      <c r="B201" s="56">
        <f>IF((B189)&lt;B$181,"Below DL",IF((B189)&gt;B$181,B189))</f>
        <v>1.6474141602221631E-4</v>
      </c>
      <c r="C201" s="93" t="s">
        <v>80</v>
      </c>
      <c r="D201" s="56">
        <f>IF((D189)&lt;D$181,"Below DL",IF((D189)&gt;D$181,D189))</f>
        <v>4.901299566032899E-3</v>
      </c>
      <c r="E201" s="56">
        <f>IF((E189)&lt;E$181,"Below DL",IF((E189)&gt;E$181,E189))</f>
        <v>4.0457398908684651E-6</v>
      </c>
      <c r="F201" s="56">
        <f>IF((F189)&lt;F$181,"Below DL",IF((F189)&gt;F$181,F189))</f>
        <v>2.5292683465402713E-6</v>
      </c>
      <c r="G201" s="93" t="s">
        <v>80</v>
      </c>
      <c r="H201" s="56">
        <f>IF((H189)&lt;H$181,"Below DL",IF((H189)&gt;H$181,H189))</f>
        <v>1.6687413157069218E-4</v>
      </c>
      <c r="I201" s="56">
        <f>IF((I189)&lt;I$181,"Below DL",IF((I189)&gt;I$181,I189))</f>
        <v>0.8297206615787297</v>
      </c>
      <c r="J201" s="56">
        <f>IF((J189)&lt;J$181,"Below DL",IF((J189)&gt;J$181,J189))</f>
        <v>1</v>
      </c>
      <c r="K201" s="56">
        <f>IF((K189)&lt;K$181,"Below DL",IF((K189)&gt;K$181,K189))</f>
        <v>2.5163473440420804E-3</v>
      </c>
      <c r="L201" s="93" t="s">
        <v>80</v>
      </c>
      <c r="M201" s="56">
        <f>IF((M189)&lt;M$181,"Below DL",IF((M189)&gt;M$181,M189))</f>
        <v>3.399694023734436E-5</v>
      </c>
      <c r="N201" s="56">
        <f>IF((N189)&lt;N$181,"Below DL",IF((N189)&gt;N$181,N189))</f>
        <v>5.442508363076609E-6</v>
      </c>
      <c r="O201" s="93" t="s">
        <v>80</v>
      </c>
      <c r="P201" s="56">
        <f>IF((P189)&lt;P$181,"Below DL",IF((P189)&gt;P$181,P189))</f>
        <v>5.5469712475422336E-8</v>
      </c>
      <c r="Q201" s="93" t="s">
        <v>80</v>
      </c>
      <c r="R201" s="56">
        <f>IF((R189)&lt;R$181,"Below DL",IF((R189)&gt;R$181,R189))</f>
        <v>6.1741580961548386E-7</v>
      </c>
      <c r="S201" s="93" t="s">
        <v>80</v>
      </c>
      <c r="T201" s="56">
        <f>IF((T189)&lt;T$181,"Below DL",IF((T189)&gt;T$181,T189))</f>
        <v>8.0489507148441372E-8</v>
      </c>
      <c r="U201" s="56">
        <f>IF((U189)&lt;U$181,"Below DL",IF((U189)&gt;U$181,U189))</f>
        <v>0.88004934380398525</v>
      </c>
      <c r="V201" s="105" t="s">
        <v>80</v>
      </c>
    </row>
    <row r="202" spans="1:22" x14ac:dyDescent="0.3">
      <c r="A202" s="55" t="s">
        <v>86</v>
      </c>
      <c r="B202" s="56">
        <f t="shared" si="76"/>
        <v>7.6790376840459216E-5</v>
      </c>
      <c r="C202" s="93" t="s">
        <v>80</v>
      </c>
      <c r="D202" s="56">
        <f t="shared" ref="D202:F204" si="83">IF((D190)&lt;D$182,"Below DL",IF((D190)&gt;D$182,D190))</f>
        <v>5.392147556013676E-3</v>
      </c>
      <c r="E202" s="56">
        <f t="shared" si="83"/>
        <v>1.6326480028075507E-6</v>
      </c>
      <c r="F202" s="56">
        <f t="shared" si="83"/>
        <v>5.0994190920879771E-6</v>
      </c>
      <c r="G202" s="93" t="s">
        <v>80</v>
      </c>
      <c r="H202" s="56">
        <f t="shared" ref="H202:K204" si="84">IF((H190)&lt;H$182,"Below DL",IF((H190)&gt;H$182,H190))</f>
        <v>6.4991016086973091E-5</v>
      </c>
      <c r="I202" s="56">
        <f t="shared" si="84"/>
        <v>0.80935588760381272</v>
      </c>
      <c r="J202" s="56">
        <f t="shared" si="84"/>
        <v>1</v>
      </c>
      <c r="K202" s="56">
        <f t="shared" si="84"/>
        <v>2.4765880665639853E-3</v>
      </c>
      <c r="L202" s="93" t="s">
        <v>80</v>
      </c>
      <c r="M202" s="56">
        <f t="shared" ref="M202:N204" si="85">IF((M190)&lt;M$182,"Below DL",IF((M190)&gt;M$182,M190))</f>
        <v>4.7966473817934808E-6</v>
      </c>
      <c r="N202" s="56">
        <f t="shared" si="85"/>
        <v>4.313382210413323E-6</v>
      </c>
      <c r="O202" s="93" t="s">
        <v>80</v>
      </c>
      <c r="P202" s="56">
        <f t="shared" ref="P202:P204" si="86">IF((P190)&lt;P$182,"Below DL",IF((P190)&gt;P$182,P190))</f>
        <v>8.4998589346977409E-8</v>
      </c>
      <c r="Q202" s="93" t="s">
        <v>80</v>
      </c>
      <c r="R202" s="56">
        <f t="shared" ref="R202:R204" si="87">IF((R190)&lt;R$182,"Below DL",IF((R190)&gt;R$182,R190))</f>
        <v>6.0669538138096432E-7</v>
      </c>
      <c r="S202" s="93" t="s">
        <v>80</v>
      </c>
      <c r="T202" s="59" t="str">
        <f t="shared" ref="T202:U204" si="88">IF((T190)&lt;T$182,"Below DL",IF((T190)&gt;T$182,T190))</f>
        <v>Below DL</v>
      </c>
      <c r="U202" s="56">
        <f t="shared" si="88"/>
        <v>0.91207273384949294</v>
      </c>
      <c r="V202" s="105" t="s">
        <v>80</v>
      </c>
    </row>
    <row r="203" spans="1:22" x14ac:dyDescent="0.3">
      <c r="A203" s="57" t="s">
        <v>87</v>
      </c>
      <c r="B203" s="58">
        <f t="shared" si="76"/>
        <v>1.983291707987929E-3</v>
      </c>
      <c r="C203" s="93" t="s">
        <v>80</v>
      </c>
      <c r="D203" s="58">
        <f t="shared" si="83"/>
        <v>2.3914982747807374E-3</v>
      </c>
      <c r="E203" s="58">
        <f t="shared" si="83"/>
        <v>1.7708912253446886E-4</v>
      </c>
      <c r="F203" s="58">
        <f t="shared" si="83"/>
        <v>1.096974912377573E-5</v>
      </c>
      <c r="G203" s="93" t="s">
        <v>80</v>
      </c>
      <c r="H203" s="58">
        <f t="shared" si="84"/>
        <v>1.0797572738953023E-3</v>
      </c>
      <c r="I203" s="58">
        <f t="shared" si="84"/>
        <v>0.81512452187727891</v>
      </c>
      <c r="J203" s="58">
        <f t="shared" si="84"/>
        <v>1</v>
      </c>
      <c r="K203" s="58">
        <f t="shared" si="84"/>
        <v>1.3329815871093256E-3</v>
      </c>
      <c r="L203" s="93" t="s">
        <v>80</v>
      </c>
      <c r="M203" s="58">
        <f t="shared" si="85"/>
        <v>1.5221018587402095E-5</v>
      </c>
      <c r="N203" s="58">
        <f t="shared" si="85"/>
        <v>1.1785340085399524E-5</v>
      </c>
      <c r="O203" s="93" t="s">
        <v>80</v>
      </c>
      <c r="P203" s="58">
        <f t="shared" si="86"/>
        <v>4.1339648688763351E-8</v>
      </c>
      <c r="Q203" s="93" t="s">
        <v>80</v>
      </c>
      <c r="R203" s="58">
        <f t="shared" si="87"/>
        <v>1.6572181251120485E-6</v>
      </c>
      <c r="S203" s="93" t="s">
        <v>80</v>
      </c>
      <c r="T203" s="58">
        <f t="shared" si="88"/>
        <v>2.053864907300075E-7</v>
      </c>
      <c r="U203" s="58">
        <f t="shared" si="88"/>
        <v>0.89424165812724288</v>
      </c>
      <c r="V203" s="105" t="s">
        <v>80</v>
      </c>
    </row>
    <row r="204" spans="1:22" ht="15" thickBot="1" x14ac:dyDescent="0.35">
      <c r="A204" s="67" t="s">
        <v>88</v>
      </c>
      <c r="B204" s="99">
        <f t="shared" si="76"/>
        <v>1.9508369780516087E-3</v>
      </c>
      <c r="C204" s="97" t="s">
        <v>80</v>
      </c>
      <c r="D204" s="99">
        <f t="shared" si="83"/>
        <v>2.5656696103025954E-3</v>
      </c>
      <c r="E204" s="99">
        <f t="shared" si="83"/>
        <v>1.7636421220859909E-4</v>
      </c>
      <c r="F204" s="99">
        <f t="shared" si="83"/>
        <v>1.06123448646081E-5</v>
      </c>
      <c r="G204" s="97" t="s">
        <v>80</v>
      </c>
      <c r="H204" s="99">
        <f t="shared" si="84"/>
        <v>1.1171953260180176E-3</v>
      </c>
      <c r="I204" s="99">
        <f t="shared" si="84"/>
        <v>0.82344519893268853</v>
      </c>
      <c r="J204" s="99">
        <f t="shared" si="84"/>
        <v>1</v>
      </c>
      <c r="K204" s="99">
        <f t="shared" si="84"/>
        <v>1.3500534674168215E-3</v>
      </c>
      <c r="L204" s="97" t="s">
        <v>80</v>
      </c>
      <c r="M204" s="99">
        <f t="shared" si="85"/>
        <v>1.5334053224297741E-5</v>
      </c>
      <c r="N204" s="99">
        <f t="shared" si="85"/>
        <v>1.2143897613880282E-5</v>
      </c>
      <c r="O204" s="97" t="s">
        <v>80</v>
      </c>
      <c r="P204" s="64" t="str">
        <f t="shared" si="86"/>
        <v>Below DL</v>
      </c>
      <c r="Q204" s="97" t="s">
        <v>80</v>
      </c>
      <c r="R204" s="99">
        <f t="shared" si="87"/>
        <v>1.5971725859100682E-6</v>
      </c>
      <c r="S204" s="97" t="s">
        <v>80</v>
      </c>
      <c r="T204" s="64" t="str">
        <f t="shared" si="88"/>
        <v>Below DL</v>
      </c>
      <c r="U204" s="99">
        <f t="shared" si="88"/>
        <v>0.91458679597585857</v>
      </c>
      <c r="V204" s="106" t="s">
        <v>80</v>
      </c>
    </row>
    <row r="205" spans="1:22" ht="15" thickTop="1" x14ac:dyDescent="0.3">
      <c r="A205" s="38"/>
      <c r="B205" s="38"/>
      <c r="C205" s="60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47"/>
      <c r="V20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69"/>
  <sheetViews>
    <sheetView topLeftCell="A16" workbookViewId="0">
      <selection activeCell="E4" sqref="E4"/>
    </sheetView>
  </sheetViews>
  <sheetFormatPr defaultRowHeight="14.4" x14ac:dyDescent="0.3"/>
  <cols>
    <col min="1" max="1" width="10.5546875" customWidth="1"/>
    <col min="2" max="2" width="7.88671875" customWidth="1"/>
    <col min="3" max="3" width="12.33203125" style="2" customWidth="1"/>
    <col min="4" max="5" width="13.33203125" style="2" customWidth="1"/>
    <col min="6" max="7" width="9.109375" style="3"/>
    <col min="8" max="8" width="9.109375" style="29"/>
    <col min="9" max="13" width="9.109375" style="3"/>
    <col min="14" max="17" width="9.109375" style="11"/>
    <col min="18" max="18" width="21.88671875" style="5" customWidth="1"/>
    <col min="20" max="20" width="11.33203125" customWidth="1"/>
    <col min="36" max="36" width="10" style="5" customWidth="1"/>
  </cols>
  <sheetData>
    <row r="1" spans="1:36" x14ac:dyDescent="0.3">
      <c r="A1" t="s">
        <v>15</v>
      </c>
      <c r="B1" t="s">
        <v>2</v>
      </c>
      <c r="F1" s="247" t="s">
        <v>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8"/>
      <c r="R1" s="17"/>
      <c r="S1" s="248" t="s">
        <v>36</v>
      </c>
      <c r="T1" s="248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</row>
    <row r="2" spans="1:36" x14ac:dyDescent="0.3">
      <c r="A2" t="s">
        <v>8</v>
      </c>
      <c r="B2" t="s">
        <v>1</v>
      </c>
      <c r="C2" s="2" t="s">
        <v>0</v>
      </c>
      <c r="D2" s="2" t="s">
        <v>37</v>
      </c>
      <c r="T2" s="5"/>
      <c r="V2" s="5"/>
      <c r="X2" s="5"/>
      <c r="Y2" s="5" t="s">
        <v>6</v>
      </c>
      <c r="Z2" s="5"/>
      <c r="AB2" s="5"/>
      <c r="AD2" s="5"/>
      <c r="AH2" s="5"/>
    </row>
    <row r="3" spans="1:36" x14ac:dyDescent="0.3">
      <c r="A3" t="s">
        <v>43</v>
      </c>
      <c r="B3" t="s">
        <v>6</v>
      </c>
      <c r="F3" s="3" t="s">
        <v>18</v>
      </c>
      <c r="G3" s="3" t="s">
        <v>40</v>
      </c>
      <c r="H3" s="29" t="s">
        <v>22</v>
      </c>
      <c r="I3" s="3" t="s">
        <v>42</v>
      </c>
      <c r="J3" s="3" t="s">
        <v>20</v>
      </c>
      <c r="K3" s="3" t="s">
        <v>40</v>
      </c>
      <c r="L3" s="3" t="s">
        <v>23</v>
      </c>
      <c r="M3" s="3" t="s">
        <v>42</v>
      </c>
      <c r="N3" s="11" t="s">
        <v>24</v>
      </c>
      <c r="O3" s="11" t="s">
        <v>40</v>
      </c>
      <c r="P3" s="11" t="s">
        <v>23</v>
      </c>
      <c r="Q3" s="11" t="s">
        <v>42</v>
      </c>
      <c r="S3" s="5" t="s">
        <v>18</v>
      </c>
      <c r="T3" s="5" t="s">
        <v>40</v>
      </c>
      <c r="U3" s="5" t="s">
        <v>23</v>
      </c>
      <c r="V3" s="5" t="s">
        <v>42</v>
      </c>
      <c r="W3" s="5" t="s">
        <v>19</v>
      </c>
      <c r="X3" s="5" t="s">
        <v>39</v>
      </c>
      <c r="Y3" s="5" t="s">
        <v>23</v>
      </c>
      <c r="Z3" s="5" t="s">
        <v>42</v>
      </c>
      <c r="AA3" s="5" t="s">
        <v>20</v>
      </c>
      <c r="AB3" s="5" t="s">
        <v>40</v>
      </c>
      <c r="AC3" s="5" t="s">
        <v>23</v>
      </c>
      <c r="AD3" s="5" t="s">
        <v>42</v>
      </c>
      <c r="AE3" s="5" t="s">
        <v>21</v>
      </c>
      <c r="AF3" s="5" t="s">
        <v>23</v>
      </c>
      <c r="AG3" s="5" t="s">
        <v>24</v>
      </c>
      <c r="AH3" s="5" t="s">
        <v>40</v>
      </c>
      <c r="AI3" s="5" t="s">
        <v>23</v>
      </c>
      <c r="AJ3" s="5" t="s">
        <v>42</v>
      </c>
    </row>
    <row r="4" spans="1:36" x14ac:dyDescent="0.3">
      <c r="A4">
        <v>5</v>
      </c>
      <c r="B4">
        <v>1</v>
      </c>
      <c r="C4" s="2">
        <v>89.4</v>
      </c>
      <c r="D4" s="2">
        <f>((C4)/89.4)*100</f>
        <v>100</v>
      </c>
      <c r="E4" s="30">
        <f>(((D4/100)*0.48)/(1-0.52*(D4/100)))*100</f>
        <v>100</v>
      </c>
      <c r="F4" s="3">
        <v>4.984254</v>
      </c>
      <c r="H4" s="29">
        <v>1.8200000000000001E-4</v>
      </c>
      <c r="I4" s="6">
        <f>(H4/F4)*100</f>
        <v>3.6514993016006007E-3</v>
      </c>
      <c r="J4" s="3">
        <v>17.017009999999999</v>
      </c>
      <c r="L4" s="3">
        <v>2.3080000000000002E-3</v>
      </c>
      <c r="M4" s="6">
        <f>(L4/J4)*100</f>
        <v>1.3562899710348648E-2</v>
      </c>
      <c r="N4" s="11">
        <v>366.11200000000002</v>
      </c>
      <c r="P4" s="11">
        <v>4.7E-2</v>
      </c>
      <c r="Q4" s="10">
        <f>(P4/N4)*100</f>
        <v>1.2837601608251028E-2</v>
      </c>
      <c r="R4" s="9"/>
      <c r="S4" s="4">
        <v>8.8165239999999994</v>
      </c>
      <c r="T4" s="4">
        <v>0</v>
      </c>
      <c r="U4" s="4">
        <v>3.48E-4</v>
      </c>
      <c r="V4" s="4">
        <f>(U4/S4)*100</f>
        <v>3.9471338137343015E-3</v>
      </c>
      <c r="W4" s="4">
        <v>8.3165279999999999</v>
      </c>
      <c r="X4" s="4">
        <v>0</v>
      </c>
      <c r="Y4" s="4">
        <v>3.1500000000000001E-4</v>
      </c>
      <c r="Z4" s="4">
        <f>(Y4/W4)*100</f>
        <v>3.7876383029071753E-3</v>
      </c>
      <c r="AA4" s="4">
        <v>11.042062</v>
      </c>
      <c r="AB4" s="4">
        <v>0</v>
      </c>
      <c r="AC4" s="4">
        <v>4.95E-4</v>
      </c>
      <c r="AD4" s="4">
        <f>(AC4/AA4)*100</f>
        <v>4.482858364678626E-3</v>
      </c>
      <c r="AE4" s="4">
        <v>110.62309</v>
      </c>
      <c r="AF4" s="4">
        <v>2.3500000000000001E-3</v>
      </c>
      <c r="AG4" s="5">
        <v>757.75199999999995</v>
      </c>
      <c r="AH4" s="5">
        <v>0</v>
      </c>
      <c r="AI4" s="9">
        <v>7.3999999999999996E-2</v>
      </c>
      <c r="AJ4" s="4">
        <f>(AI4/AG4)*100</f>
        <v>9.7657281010145799E-3</v>
      </c>
    </row>
    <row r="5" spans="1:36" x14ac:dyDescent="0.3">
      <c r="A5">
        <v>6</v>
      </c>
      <c r="B5">
        <v>2</v>
      </c>
      <c r="C5" s="2">
        <v>88.8</v>
      </c>
      <c r="D5" s="2">
        <f t="shared" ref="D5:D21" si="0">((C5)/89.4)*100</f>
        <v>99.328859060402678</v>
      </c>
      <c r="E5" s="30">
        <f>(((D5/100)*0.48)/(1-0.52*(D5/100)))*100</f>
        <v>98.611882287617973</v>
      </c>
      <c r="F5" s="3">
        <v>4.9838190000000004</v>
      </c>
      <c r="G5" s="6">
        <v>0</v>
      </c>
      <c r="H5" s="29">
        <v>1.8200000000000001E-4</v>
      </c>
      <c r="I5" s="6">
        <f>(H5/F5)*100</f>
        <v>3.6518180134551431E-3</v>
      </c>
      <c r="J5" s="3">
        <v>17.016964000000002</v>
      </c>
      <c r="K5" s="6">
        <v>0</v>
      </c>
      <c r="L5" s="3">
        <v>2.3240000000000001E-3</v>
      </c>
      <c r="M5" s="6">
        <f>(L5/J5)*100</f>
        <v>1.365696019571999E-2</v>
      </c>
      <c r="N5" s="11">
        <v>366.04700000000003</v>
      </c>
      <c r="O5" s="10">
        <v>0</v>
      </c>
      <c r="P5" s="11">
        <v>4.8000000000000001E-2</v>
      </c>
      <c r="Q5" s="10">
        <f>(P5/N5)*100</f>
        <v>1.3113070179512467E-2</v>
      </c>
      <c r="R5" s="9"/>
      <c r="S5" s="4">
        <v>8.8168989999999994</v>
      </c>
      <c r="T5" s="4">
        <f>((S5-S4)/S4)*100</f>
        <v>4.2533769544552281E-3</v>
      </c>
      <c r="U5" s="4">
        <v>3.6000000000000002E-4</v>
      </c>
      <c r="V5" s="4">
        <f>(U5/S5)*100</f>
        <v>4.0830682079946706E-3</v>
      </c>
      <c r="W5" s="4">
        <v>8.3161430000000003</v>
      </c>
      <c r="X5" s="4">
        <f>((W5-W4)/W4)*100</f>
        <v>-4.6293357035488321E-3</v>
      </c>
      <c r="Y5" s="4">
        <v>3.2299999999999999E-4</v>
      </c>
      <c r="Z5" s="4">
        <f>(Y5/W5)*100</f>
        <v>3.8840120955111039E-3</v>
      </c>
      <c r="AA5" s="4">
        <v>11.04222</v>
      </c>
      <c r="AB5" s="4">
        <f>((AA5-AA4)/AA4)*100</f>
        <v>1.4308921648942801E-3</v>
      </c>
      <c r="AC5" s="4">
        <v>5.0799999999999999E-4</v>
      </c>
      <c r="AD5" s="4">
        <f>(AC5/AA5)*100</f>
        <v>4.6005241699585775E-3</v>
      </c>
      <c r="AE5" s="4">
        <v>110.62501</v>
      </c>
      <c r="AF5" s="4">
        <v>2.4299999999999999E-3</v>
      </c>
      <c r="AG5" s="9">
        <v>757.75099999999998</v>
      </c>
      <c r="AH5" s="4">
        <f>((AG5-AG4)/AG4)*100</f>
        <v>-1.3196929865923854E-4</v>
      </c>
      <c r="AI5" s="9">
        <v>7.5999999999999998E-2</v>
      </c>
      <c r="AJ5" s="4">
        <f>(AI5/AG5)*100</f>
        <v>1.0029679934437565E-2</v>
      </c>
    </row>
    <row r="6" spans="1:36" x14ac:dyDescent="0.3">
      <c r="A6">
        <v>7</v>
      </c>
      <c r="B6">
        <v>3</v>
      </c>
      <c r="C6" s="2">
        <v>87.56</v>
      </c>
      <c r="D6" s="2">
        <f t="shared" si="0"/>
        <v>97.94183445190157</v>
      </c>
      <c r="E6" s="30">
        <f t="shared" ref="E6:E21" si="1">(((D6/100)*0.48)/(1-0.52*(D6/100)))*100</f>
        <v>95.805675103946314</v>
      </c>
      <c r="F6" s="3">
        <v>4.98421</v>
      </c>
      <c r="G6" s="6">
        <f>((F6-F5)/F5)*100</f>
        <v>7.8453892486782945E-3</v>
      </c>
      <c r="H6" s="29">
        <v>1.64E-4</v>
      </c>
      <c r="I6" s="6">
        <f t="shared" ref="I6:I34" si="2">(H6/F6)*100</f>
        <v>3.290391054951537E-3</v>
      </c>
      <c r="J6" s="3">
        <v>17.02055</v>
      </c>
      <c r="K6" s="6">
        <f>((J6-J5)/J5)*100</f>
        <v>2.1073089183232301E-2</v>
      </c>
      <c r="L6" s="3">
        <v>2.1050000000000001E-3</v>
      </c>
      <c r="M6" s="6">
        <f t="shared" ref="M6:M34" si="3">(L6/J6)*100</f>
        <v>1.2367402933512725E-2</v>
      </c>
      <c r="N6" s="11">
        <v>366.18200000000002</v>
      </c>
      <c r="O6" s="10">
        <f>((N6-N5)/N5)*100</f>
        <v>3.688050987987633E-2</v>
      </c>
      <c r="P6" s="11">
        <v>4.4999999999999998E-2</v>
      </c>
      <c r="Q6" s="10">
        <f t="shared" ref="Q6:Q34" si="4">(P6/N6)*100</f>
        <v>1.2288971058107716E-2</v>
      </c>
      <c r="R6" s="9"/>
      <c r="S6" s="4">
        <v>8.8174960000000002</v>
      </c>
      <c r="T6" s="4">
        <f>((S6-S4)/S4)*100</f>
        <v>1.10247530659573E-2</v>
      </c>
      <c r="U6" s="4">
        <v>3.7199999999999999E-4</v>
      </c>
      <c r="V6" s="4">
        <f t="shared" ref="V6:V16" si="5">(U6/S6)*100</f>
        <v>4.2188848171861946E-3</v>
      </c>
      <c r="W6" s="4">
        <v>8.3167410000000004</v>
      </c>
      <c r="X6" s="4">
        <f>((W6-W4)/W4)*100</f>
        <v>2.5611649476856547E-3</v>
      </c>
      <c r="Y6" s="4">
        <v>3.3399999999999999E-4</v>
      </c>
      <c r="Z6" s="4">
        <f t="shared" ref="Z6:Z16" si="6">(Y6/W6)*100</f>
        <v>4.0159961696534727E-3</v>
      </c>
      <c r="AA6" s="4">
        <v>11.043056</v>
      </c>
      <c r="AB6" s="4">
        <f>((AA6-AA4)/AA4)*100</f>
        <v>9.0019418474591387E-3</v>
      </c>
      <c r="AC6" s="4">
        <v>5.2300000000000003E-4</v>
      </c>
      <c r="AD6" s="4">
        <f t="shared" ref="AD6:AD16" si="7">(AC6/AA6)*100</f>
        <v>4.7360078586941882E-3</v>
      </c>
      <c r="AE6" s="4">
        <v>110.62627000000001</v>
      </c>
      <c r="AF6" s="4">
        <v>2.5300000000000001E-3</v>
      </c>
      <c r="AG6" s="9">
        <v>757.90800000000002</v>
      </c>
      <c r="AH6" s="4">
        <f>((AG6-AG4)/AG4)*100</f>
        <v>2.0587210591336315E-2</v>
      </c>
      <c r="AI6" s="9">
        <v>7.9000000000000001E-2</v>
      </c>
      <c r="AJ6" s="4">
        <f t="shared" ref="AJ6:AJ16" si="8">(AI6/AG6)*100</f>
        <v>1.0423428701108841E-2</v>
      </c>
    </row>
    <row r="7" spans="1:36" x14ac:dyDescent="0.3">
      <c r="A7">
        <v>8</v>
      </c>
      <c r="B7">
        <v>4</v>
      </c>
      <c r="C7" s="2">
        <v>82.52</v>
      </c>
      <c r="D7" s="2">
        <f t="shared" si="0"/>
        <v>92.3042505592841</v>
      </c>
      <c r="E7" s="30">
        <f t="shared" si="1"/>
        <v>85.200991189427285</v>
      </c>
      <c r="F7" s="3">
        <v>4.9851999999999999</v>
      </c>
      <c r="G7" s="6">
        <f>((F7-F5)/F5)*100</f>
        <v>2.7709674047139556E-2</v>
      </c>
      <c r="H7" s="29">
        <v>1.37E-4</v>
      </c>
      <c r="I7" s="6">
        <f t="shared" si="2"/>
        <v>2.7481344780550432E-3</v>
      </c>
      <c r="J7" s="3">
        <v>17.028040000000001</v>
      </c>
      <c r="K7" s="6">
        <f>((J7-J5)/J5)*100</f>
        <v>6.5087991018839761E-2</v>
      </c>
      <c r="L7" s="3">
        <v>1.8209999999999999E-3</v>
      </c>
      <c r="M7" s="6">
        <f t="shared" si="3"/>
        <v>1.0694125689157412E-2</v>
      </c>
      <c r="N7" s="11">
        <v>366.48899999999998</v>
      </c>
      <c r="O7" s="10">
        <f>((N7-N5)/N5)*100</f>
        <v>0.12074952123633041</v>
      </c>
      <c r="P7" s="11">
        <v>4.2999999999999997E-2</v>
      </c>
      <c r="Q7" s="10">
        <f t="shared" si="4"/>
        <v>1.1732957878681215E-2</v>
      </c>
      <c r="R7" s="9"/>
      <c r="S7" s="4">
        <v>8.8182150000000004</v>
      </c>
      <c r="T7" s="4">
        <f>((S7-S4)/S4)*100</f>
        <v>1.9179894479967357E-2</v>
      </c>
      <c r="U7" s="4">
        <v>4.06E-4</v>
      </c>
      <c r="V7" s="4">
        <f t="shared" si="5"/>
        <v>4.6041063866099881E-3</v>
      </c>
      <c r="W7" s="4">
        <v>8.3168209999999991</v>
      </c>
      <c r="X7" s="4">
        <f>((W7-W4)/W4)*100</f>
        <v>3.5231048341232128E-3</v>
      </c>
      <c r="Y7" s="4">
        <v>3.6900000000000002E-4</v>
      </c>
      <c r="Z7" s="4">
        <f t="shared" si="6"/>
        <v>4.4367914134499234E-3</v>
      </c>
      <c r="AA7" s="4">
        <v>11.044238999999999</v>
      </c>
      <c r="AB7" s="4">
        <f>((AA7-AA4)/AA4)*100</f>
        <v>1.9715520525058195E-2</v>
      </c>
      <c r="AC7" s="4">
        <v>5.7499999999999999E-4</v>
      </c>
      <c r="AD7" s="4">
        <f t="shared" si="7"/>
        <v>5.2063342707451372E-3</v>
      </c>
      <c r="AE7" s="4">
        <v>110.62957</v>
      </c>
      <c r="AF7" s="4">
        <v>2.7899999999999999E-3</v>
      </c>
      <c r="AG7" s="9">
        <v>758.04200000000003</v>
      </c>
      <c r="AH7" s="4">
        <f>((AG7-AG4)/AG4)*100</f>
        <v>3.8271096612094366E-2</v>
      </c>
      <c r="AI7" s="9">
        <v>8.5999999999999993E-2</v>
      </c>
      <c r="AJ7" s="4">
        <f t="shared" si="8"/>
        <v>1.1345017822231485E-2</v>
      </c>
    </row>
    <row r="8" spans="1:36" x14ac:dyDescent="0.3">
      <c r="A8">
        <v>9</v>
      </c>
      <c r="B8">
        <v>5</v>
      </c>
      <c r="C8" s="2">
        <v>72.44</v>
      </c>
      <c r="D8" s="2">
        <f t="shared" si="0"/>
        <v>81.029082774049215</v>
      </c>
      <c r="E8" s="30">
        <f t="shared" si="1"/>
        <v>67.215142892490405</v>
      </c>
      <c r="F8" s="3">
        <v>4.9867869999999996</v>
      </c>
      <c r="G8" s="6">
        <f>((F8-F5)/F5)*100</f>
        <v>5.9552724527098463E-2</v>
      </c>
      <c r="H8" s="29">
        <v>1.0399999999999999E-4</v>
      </c>
      <c r="I8" s="6">
        <f t="shared" si="2"/>
        <v>2.0855111718226585E-3</v>
      </c>
      <c r="J8" s="3">
        <v>17.035450000000001</v>
      </c>
      <c r="K8" s="6">
        <f>((J8-J5)/J5)*100</f>
        <v>0.1086327737427154</v>
      </c>
      <c r="L8" s="3">
        <v>1.4159999999999999E-3</v>
      </c>
      <c r="M8" s="6">
        <f t="shared" si="3"/>
        <v>8.3120786360207678E-3</v>
      </c>
      <c r="N8" s="11">
        <v>366.88200000000001</v>
      </c>
      <c r="O8" s="10">
        <f>((N8-N5)/N5)*100</f>
        <v>0.22811278333109666</v>
      </c>
      <c r="P8" s="11">
        <v>0.04</v>
      </c>
      <c r="Q8" s="10">
        <f t="shared" si="4"/>
        <v>1.0902688057740636E-2</v>
      </c>
      <c r="R8" s="9"/>
      <c r="S8" s="4">
        <v>8.8196130000000004</v>
      </c>
      <c r="T8" s="4">
        <f>((S8-S4)/S4)*100</f>
        <v>3.5036483766175963E-2</v>
      </c>
      <c r="U8" s="4">
        <v>4.7600000000000002E-4</v>
      </c>
      <c r="V8" s="4">
        <f t="shared" si="5"/>
        <v>5.3970622066977312E-3</v>
      </c>
      <c r="W8" s="4">
        <v>8.3174460000000003</v>
      </c>
      <c r="X8" s="4">
        <f>((W8-W4)/W4)*100</f>
        <v>1.1038260197048799E-2</v>
      </c>
      <c r="Y8" s="4">
        <v>4.3399999999999998E-4</v>
      </c>
      <c r="Z8" s="4">
        <f t="shared" si="6"/>
        <v>5.21794791333782E-3</v>
      </c>
      <c r="AA8" s="4">
        <v>11.045458999999999</v>
      </c>
      <c r="AB8" s="4">
        <f>((AA8-AA4)/AA4)*100</f>
        <v>3.0764181545074192E-2</v>
      </c>
      <c r="AC8" s="4">
        <v>6.7000000000000002E-4</v>
      </c>
      <c r="AD8" s="4">
        <f t="shared" si="7"/>
        <v>6.0658411750928601E-3</v>
      </c>
      <c r="AE8" s="4">
        <v>110.63261</v>
      </c>
      <c r="AF8" s="4">
        <v>3.3600000000000001E-3</v>
      </c>
      <c r="AG8" s="9">
        <v>758.28700000000003</v>
      </c>
      <c r="AH8" s="4">
        <f>((AG8-AG4)/AG4)*100</f>
        <v>7.0603574784372972E-2</v>
      </c>
      <c r="AI8" s="9">
        <v>0.1</v>
      </c>
      <c r="AJ8" s="4">
        <f t="shared" si="8"/>
        <v>1.3187618935838277E-2</v>
      </c>
    </row>
    <row r="9" spans="1:36" x14ac:dyDescent="0.3">
      <c r="A9">
        <v>10</v>
      </c>
      <c r="B9">
        <v>6</v>
      </c>
      <c r="C9" s="2">
        <v>57.63</v>
      </c>
      <c r="D9" s="2">
        <f t="shared" si="0"/>
        <v>64.463087248322154</v>
      </c>
      <c r="E9" s="30">
        <f t="shared" si="1"/>
        <v>46.544309164698042</v>
      </c>
      <c r="F9" s="3">
        <v>4.9879730000000002</v>
      </c>
      <c r="G9" s="6">
        <f>((F9-F5)/F5)*100</f>
        <v>8.3349736416988035E-2</v>
      </c>
      <c r="H9" s="29">
        <v>9.1000000000000003E-5</v>
      </c>
      <c r="I9" s="6">
        <f t="shared" si="2"/>
        <v>1.8243883838184366E-3</v>
      </c>
      <c r="J9" s="3">
        <v>17.042836999999999</v>
      </c>
      <c r="K9" s="6">
        <f>((J9-J5)/J5)*100</f>
        <v>0.15204239722195537</v>
      </c>
      <c r="L9" s="3">
        <v>1.2310000000000001E-3</v>
      </c>
      <c r="M9" s="6">
        <f t="shared" si="3"/>
        <v>7.2229758460988641E-3</v>
      </c>
      <c r="N9" s="11">
        <v>367.21499999999997</v>
      </c>
      <c r="O9" s="10">
        <f>((N9-N5)/N5)*100</f>
        <v>0.31908470770145625</v>
      </c>
      <c r="P9" s="11">
        <v>4.1000000000000002E-2</v>
      </c>
      <c r="Q9" s="10">
        <f t="shared" si="4"/>
        <v>1.1165121250493581E-2</v>
      </c>
      <c r="R9" s="9"/>
      <c r="S9" s="4">
        <v>8.8214579999999998</v>
      </c>
      <c r="T9" s="4">
        <f>((S9-S4)/S4)*100</f>
        <v>5.5963098382088433E-2</v>
      </c>
      <c r="U9" s="4">
        <v>5.7200000000000003E-4</v>
      </c>
      <c r="V9" s="4">
        <f t="shared" si="5"/>
        <v>6.4841888948516226E-3</v>
      </c>
      <c r="W9" s="4">
        <v>8.3189060000000001</v>
      </c>
      <c r="X9" s="4">
        <f>((W9-W4)/W4)*100</f>
        <v>2.859366312480657E-2</v>
      </c>
      <c r="Y9" s="4">
        <v>5.3399999999999997E-4</v>
      </c>
      <c r="Z9" s="4">
        <f t="shared" si="6"/>
        <v>6.419113282443629E-3</v>
      </c>
      <c r="AA9" s="4">
        <v>11.046984999999999</v>
      </c>
      <c r="AB9" s="4">
        <f>((AA9-AA4)/AA4)*100</f>
        <v>4.4584064099620062E-2</v>
      </c>
      <c r="AC9" s="4">
        <v>8.0400000000000003E-4</v>
      </c>
      <c r="AD9" s="4">
        <f t="shared" si="7"/>
        <v>7.2780039078535917E-3</v>
      </c>
      <c r="AE9" s="4">
        <v>110.63301</v>
      </c>
      <c r="AF9" s="4">
        <v>4.3299999999999996E-3</v>
      </c>
      <c r="AG9" s="5">
        <v>758.68200000000002</v>
      </c>
      <c r="AH9" s="4">
        <f>((AG9-AG4)/AG4)*100</f>
        <v>0.12273144775600245</v>
      </c>
      <c r="AI9" s="5">
        <v>0.11600000000000001</v>
      </c>
      <c r="AJ9" s="4">
        <f t="shared" si="8"/>
        <v>1.5289673407303719E-2</v>
      </c>
    </row>
    <row r="10" spans="1:36" x14ac:dyDescent="0.3">
      <c r="A10">
        <v>11</v>
      </c>
      <c r="B10">
        <v>7</v>
      </c>
      <c r="C10" s="2">
        <v>43.21</v>
      </c>
      <c r="D10" s="2">
        <f t="shared" si="0"/>
        <v>48.333333333333336</v>
      </c>
      <c r="E10" s="30">
        <f t="shared" si="1"/>
        <v>30.988423864648261</v>
      </c>
      <c r="F10" s="3">
        <v>4.9883069999999998</v>
      </c>
      <c r="G10" s="6">
        <f>((F10-F5)/F5)*100</f>
        <v>9.0051424419694631E-2</v>
      </c>
      <c r="H10" s="29">
        <v>8.1000000000000004E-5</v>
      </c>
      <c r="I10" s="6">
        <f t="shared" si="2"/>
        <v>1.6237974126291747E-3</v>
      </c>
      <c r="J10" s="3">
        <v>17.044819</v>
      </c>
      <c r="K10" s="6">
        <f>((J10-J5)/J5)*100</f>
        <v>0.163689598215045</v>
      </c>
      <c r="L10" s="3">
        <v>1.09E-3</v>
      </c>
      <c r="M10" s="6">
        <f t="shared" si="3"/>
        <v>6.394905102835061E-3</v>
      </c>
      <c r="N10" s="11">
        <v>367.30700000000002</v>
      </c>
      <c r="O10" s="10">
        <f>((N10-N5)/N5)*100</f>
        <v>0.34421809221219979</v>
      </c>
      <c r="P10" s="11">
        <v>0.04</v>
      </c>
      <c r="Q10" s="10">
        <f t="shared" si="4"/>
        <v>1.0890072881812761E-2</v>
      </c>
      <c r="R10" s="9"/>
      <c r="S10" s="4">
        <v>8.8216629999999991</v>
      </c>
      <c r="T10" s="4">
        <f>((S10-S4)/S4)*100</f>
        <v>5.8288277783849769E-2</v>
      </c>
      <c r="U10" s="4">
        <v>6.4999999999999997E-4</v>
      </c>
      <c r="V10" s="4">
        <f t="shared" si="5"/>
        <v>7.3682252427915247E-3</v>
      </c>
      <c r="W10" s="4">
        <v>8.3189189999999993</v>
      </c>
      <c r="X10" s="4">
        <f>((W10-W4)/W4)*100</f>
        <v>2.8749978356344928E-2</v>
      </c>
      <c r="Y10" s="4">
        <v>6.2E-4</v>
      </c>
      <c r="Z10" s="4">
        <f t="shared" si="6"/>
        <v>7.4528914153389409E-3</v>
      </c>
      <c r="AA10" s="4">
        <v>11.047943999999999</v>
      </c>
      <c r="AB10" s="4">
        <f>((AA10-AA4)/AA4)*100</f>
        <v>5.3269036163713999E-2</v>
      </c>
      <c r="AC10" s="4">
        <v>8.6600000000000002E-4</v>
      </c>
      <c r="AD10" s="4">
        <f t="shared" si="7"/>
        <v>7.8385625415914491E-3</v>
      </c>
      <c r="AE10" s="4">
        <v>110.6366</v>
      </c>
      <c r="AF10" s="4">
        <v>5.2500000000000003E-3</v>
      </c>
      <c r="AG10" s="9">
        <v>758.74900000000002</v>
      </c>
      <c r="AH10" s="4">
        <f>((AG10-AG4)/AG4)*100</f>
        <v>0.1315733907663815</v>
      </c>
      <c r="AI10" s="9">
        <v>0.12</v>
      </c>
      <c r="AJ10" s="4">
        <f t="shared" si="8"/>
        <v>1.581550684086569E-2</v>
      </c>
    </row>
    <row r="11" spans="1:36" x14ac:dyDescent="0.3">
      <c r="A11">
        <v>12</v>
      </c>
      <c r="B11">
        <v>8</v>
      </c>
      <c r="C11" s="2">
        <v>30.53</v>
      </c>
      <c r="D11" s="2">
        <f t="shared" si="0"/>
        <v>34.149888143176732</v>
      </c>
      <c r="E11" s="30">
        <f t="shared" si="1"/>
        <v>19.931342520306181</v>
      </c>
      <c r="F11" s="3">
        <v>4.9884310000000003</v>
      </c>
      <c r="G11" s="6">
        <f>((F11-F5)/F5)*100</f>
        <v>9.2539476253046871E-2</v>
      </c>
      <c r="H11" s="29">
        <v>6.9999999999999994E-5</v>
      </c>
      <c r="I11" s="6">
        <f t="shared" si="2"/>
        <v>1.4032468325210871E-3</v>
      </c>
      <c r="J11" s="3">
        <v>17.046644000000001</v>
      </c>
      <c r="K11" s="6">
        <f>((J11-J5)/J5)*100</f>
        <v>0.17441419045135806</v>
      </c>
      <c r="L11" s="3">
        <v>9.4600000000000001E-4</v>
      </c>
      <c r="M11" s="6">
        <f t="shared" si="3"/>
        <v>5.5494794165936705E-3</v>
      </c>
      <c r="N11" s="11">
        <v>367.36500000000001</v>
      </c>
      <c r="O11" s="10">
        <f>((N11-N5)/N5)*100</f>
        <v>0.36006305201244199</v>
      </c>
      <c r="P11" s="11">
        <v>3.5999999999999997E-2</v>
      </c>
      <c r="Q11" s="10">
        <f t="shared" si="4"/>
        <v>9.7995181903556394E-3</v>
      </c>
      <c r="R11" s="9"/>
      <c r="S11" s="4">
        <v>8.8225650000000009</v>
      </c>
      <c r="T11" s="4">
        <f>((S11-S4)/S4)*100</f>
        <v>6.8519067151652041E-2</v>
      </c>
      <c r="U11" s="4">
        <v>7.4200000000000004E-4</v>
      </c>
      <c r="V11" s="4">
        <f t="shared" si="5"/>
        <v>8.4102525739396632E-3</v>
      </c>
      <c r="W11" s="4">
        <v>8.3199500000000004</v>
      </c>
      <c r="X11" s="4">
        <f>((W11-W4)/W4)*100</f>
        <v>4.1146978643016419E-2</v>
      </c>
      <c r="Y11" s="4">
        <v>7.3800000000000005E-4</v>
      </c>
      <c r="Z11" s="4">
        <f t="shared" si="6"/>
        <v>8.8702456144568176E-3</v>
      </c>
      <c r="AA11" s="4">
        <v>11.047003999999999</v>
      </c>
      <c r="AB11" s="4">
        <f>((AA11-AA4)/AA4)*100</f>
        <v>4.4756133410587443E-2</v>
      </c>
      <c r="AC11" s="4">
        <v>9.4399999999999996E-4</v>
      </c>
      <c r="AD11" s="4">
        <f t="shared" si="7"/>
        <v>8.5453033238695308E-3</v>
      </c>
      <c r="AE11" s="4">
        <v>110.63902</v>
      </c>
      <c r="AF11" s="4">
        <v>6.5399999999999998E-3</v>
      </c>
      <c r="AG11" s="9">
        <v>758.84400000000005</v>
      </c>
      <c r="AH11" s="4">
        <f>((AG11-AG4)/AG4)*100</f>
        <v>0.14411047413930919</v>
      </c>
      <c r="AI11" s="9">
        <v>0.122</v>
      </c>
      <c r="AJ11" s="4">
        <f t="shared" si="8"/>
        <v>1.6077085672417519E-2</v>
      </c>
    </row>
    <row r="12" spans="1:36" x14ac:dyDescent="0.3">
      <c r="A12">
        <v>13</v>
      </c>
      <c r="B12">
        <v>9</v>
      </c>
      <c r="C12" s="2">
        <v>22.77</v>
      </c>
      <c r="D12" s="2">
        <f t="shared" si="0"/>
        <v>25.469798657718119</v>
      </c>
      <c r="E12" s="30">
        <f t="shared" si="1"/>
        <v>14.091872572834308</v>
      </c>
      <c r="F12" s="3">
        <v>4.9884719999999998</v>
      </c>
      <c r="G12" s="6">
        <f>((F12-F5)/F5)*100</f>
        <v>9.336213855277152E-2</v>
      </c>
      <c r="H12" s="29">
        <v>6.6000000000000005E-5</v>
      </c>
      <c r="I12" s="6">
        <f t="shared" si="2"/>
        <v>1.3230504250600185E-3</v>
      </c>
      <c r="J12" s="3">
        <v>17.047518</v>
      </c>
      <c r="K12" s="6">
        <f>((J12-J5)/J5)*100</f>
        <v>0.17955024174699222</v>
      </c>
      <c r="L12" s="3">
        <v>8.8000000000000003E-4</v>
      </c>
      <c r="M12" s="6">
        <f t="shared" si="3"/>
        <v>5.1620417705380926E-3</v>
      </c>
      <c r="N12" s="11">
        <v>367.39</v>
      </c>
      <c r="O12" s="10">
        <f>((N12-N5)/N5)*100</f>
        <v>0.36689277606426518</v>
      </c>
      <c r="P12" s="11">
        <v>3.4000000000000002E-2</v>
      </c>
      <c r="Q12" s="10">
        <f t="shared" si="4"/>
        <v>9.2544707259315726E-3</v>
      </c>
      <c r="R12" s="9"/>
      <c r="S12" s="4">
        <v>8.8237109999999994</v>
      </c>
      <c r="T12" s="4">
        <f>((S12-S4)/S4)*100</f>
        <v>8.1517387124450127E-2</v>
      </c>
      <c r="U12" s="4">
        <v>9.01E-4</v>
      </c>
      <c r="V12" s="4">
        <f t="shared" si="5"/>
        <v>1.0211123188418117E-2</v>
      </c>
      <c r="W12" s="4">
        <v>8.3202350000000003</v>
      </c>
      <c r="X12" s="4">
        <f>((W12-W4)/W4)*100</f>
        <v>4.4573889488502279E-2</v>
      </c>
      <c r="Y12" s="4">
        <v>9.2500000000000004E-4</v>
      </c>
      <c r="Z12" s="4">
        <f t="shared" si="6"/>
        <v>1.1117474446334749E-2</v>
      </c>
      <c r="AA12" s="4">
        <v>11.048475</v>
      </c>
      <c r="AB12" s="4">
        <f>((AA12-AA4)/AA4)*100</f>
        <v>5.8077920591282903E-2</v>
      </c>
      <c r="AC12" s="4">
        <v>1.0679999999999999E-3</v>
      </c>
      <c r="AD12" s="4">
        <f t="shared" si="7"/>
        <v>9.6664924344762506E-3</v>
      </c>
      <c r="AE12" s="4">
        <v>110.65044</v>
      </c>
      <c r="AF12" s="4">
        <v>8.2500000000000004E-3</v>
      </c>
      <c r="AG12" s="9">
        <v>759.01199999999994</v>
      </c>
      <c r="AH12" s="4">
        <f>((AG12-AG4)/AG4)*100</f>
        <v>0.16628131631457138</v>
      </c>
      <c r="AI12" s="9">
        <v>0.13200000000000001</v>
      </c>
      <c r="AJ12" s="4">
        <f t="shared" si="8"/>
        <v>1.7391029390839672E-2</v>
      </c>
    </row>
    <row r="13" spans="1:36" x14ac:dyDescent="0.3">
      <c r="A13">
        <v>14</v>
      </c>
      <c r="B13">
        <v>10</v>
      </c>
      <c r="C13" s="2">
        <v>16.010000000000002</v>
      </c>
      <c r="D13" s="2">
        <f t="shared" si="0"/>
        <v>17.908277404921702</v>
      </c>
      <c r="E13" s="30">
        <f t="shared" si="1"/>
        <v>9.4786542797515398</v>
      </c>
      <c r="F13" s="3">
        <v>4.9884320000000004</v>
      </c>
      <c r="G13" s="6">
        <f>((F13-F5)/F5)*100</f>
        <v>9.2559541187189537E-2</v>
      </c>
      <c r="H13" s="29">
        <v>6.3999999999999997E-5</v>
      </c>
      <c r="I13" s="6">
        <f t="shared" si="2"/>
        <v>1.2829682754019697E-3</v>
      </c>
      <c r="J13" s="3">
        <v>17.048072999999999</v>
      </c>
      <c r="K13" s="6">
        <f>((J13-J5)/J5)*100</f>
        <v>0.18281169308460171</v>
      </c>
      <c r="L13" s="3">
        <v>8.5599999999999999E-4</v>
      </c>
      <c r="M13" s="6">
        <f t="shared" si="3"/>
        <v>5.0210953460839832E-3</v>
      </c>
      <c r="N13" s="11">
        <v>367.39600000000002</v>
      </c>
      <c r="O13" s="10">
        <f>((N13-N5)/N5)*100</f>
        <v>0.36853190983671208</v>
      </c>
      <c r="P13" s="11">
        <v>3.3000000000000002E-2</v>
      </c>
      <c r="Q13" s="10">
        <f t="shared" si="4"/>
        <v>8.9821337194743549E-3</v>
      </c>
      <c r="R13" s="9"/>
      <c r="S13" s="4">
        <v>8.8232900000000001</v>
      </c>
      <c r="T13" s="4">
        <f>((S13-S4)/S4)*100</f>
        <v>7.6742262596922739E-2</v>
      </c>
      <c r="U13" s="4">
        <v>1.2869999999999999E-3</v>
      </c>
      <c r="V13" s="4">
        <f t="shared" si="5"/>
        <v>1.4586395777538763E-2</v>
      </c>
      <c r="W13" s="4">
        <v>8.3201339999999995</v>
      </c>
      <c r="X13" s="4">
        <f>((W13-W4)/W4)*100</f>
        <v>4.3359440381846297E-2</v>
      </c>
      <c r="Y13" s="4">
        <v>1.436E-3</v>
      </c>
      <c r="Z13" s="4">
        <f t="shared" si="6"/>
        <v>1.7259337409709988E-2</v>
      </c>
      <c r="AA13" s="4">
        <v>11.049441</v>
      </c>
      <c r="AB13" s="4">
        <f>((AA13-AA4)/AA4)*100</f>
        <v>6.6826286612049882E-2</v>
      </c>
      <c r="AC13" s="4">
        <v>1.384E-3</v>
      </c>
      <c r="AD13" s="4">
        <f t="shared" si="7"/>
        <v>1.2525520521807392E-2</v>
      </c>
      <c r="AE13" s="4">
        <v>110.65759</v>
      </c>
      <c r="AF13" s="4">
        <v>1.247E-2</v>
      </c>
      <c r="AG13" s="9">
        <v>758.99699999999996</v>
      </c>
      <c r="AH13" s="4">
        <f>((AG13-AG4)/AG4)*100</f>
        <v>0.16430177683463779</v>
      </c>
      <c r="AI13" s="9">
        <v>0.17499999999999999</v>
      </c>
      <c r="AJ13" s="4">
        <f t="shared" si="8"/>
        <v>2.3056744624814066E-2</v>
      </c>
    </row>
    <row r="14" spans="1:36" x14ac:dyDescent="0.3">
      <c r="A14">
        <v>15</v>
      </c>
      <c r="B14">
        <v>11</v>
      </c>
      <c r="C14" s="2">
        <v>11.55</v>
      </c>
      <c r="D14" s="2">
        <f t="shared" si="0"/>
        <v>12.919463087248323</v>
      </c>
      <c r="E14" s="30">
        <f t="shared" si="1"/>
        <v>6.6479602849125836</v>
      </c>
      <c r="F14" s="3">
        <v>4.9883259999999998</v>
      </c>
      <c r="G14" s="6">
        <f>((F14-F5)/F5)*100</f>
        <v>9.0432658168351859E-2</v>
      </c>
      <c r="H14" s="29">
        <v>5.8999999999999998E-5</v>
      </c>
      <c r="I14" s="6">
        <f t="shared" si="2"/>
        <v>1.1827615115772305E-3</v>
      </c>
      <c r="J14" s="3">
        <v>17.048321000000001</v>
      </c>
      <c r="K14" s="6">
        <f>((J14-J5)/J5)*100</f>
        <v>0.18426906233097665</v>
      </c>
      <c r="L14" s="3">
        <v>7.8799999999999996E-4</v>
      </c>
      <c r="M14" s="6">
        <f t="shared" si="3"/>
        <v>4.6221560469209841E-3</v>
      </c>
      <c r="N14" s="11">
        <v>367.38499999999999</v>
      </c>
      <c r="O14" s="10">
        <f>((N14-N5)/N5)*100</f>
        <v>0.36552683125390056</v>
      </c>
      <c r="P14" s="11">
        <v>3.1E-2</v>
      </c>
      <c r="Q14" s="10">
        <f t="shared" si="4"/>
        <v>8.4380146168188692E-3</v>
      </c>
      <c r="R14" s="9"/>
      <c r="S14" s="4">
        <v>8.8247280000000003</v>
      </c>
      <c r="T14" s="4">
        <f>((S14-S4)/S4)*100</f>
        <v>9.3052545424942845E-2</v>
      </c>
      <c r="U14" s="4">
        <v>1.5770000000000001E-3</v>
      </c>
      <c r="V14" s="4">
        <f t="shared" si="5"/>
        <v>1.7870239173377354E-2</v>
      </c>
      <c r="W14" s="4">
        <v>8.3225619999999996</v>
      </c>
      <c r="X14" s="4">
        <f>((W14-W4)/W4)*100</f>
        <v>7.2554315935684358E-2</v>
      </c>
      <c r="Y14" s="4">
        <v>1.6919999999999999E-3</v>
      </c>
      <c r="Z14" s="4">
        <f t="shared" si="6"/>
        <v>2.033027810426645E-2</v>
      </c>
      <c r="AA14" s="4">
        <v>11.048188</v>
      </c>
      <c r="AB14" s="4">
        <f>((AA14-AA4)/AA4)*100</f>
        <v>5.5478768367720407E-2</v>
      </c>
      <c r="AC14" s="4">
        <v>1.6819999999999999E-3</v>
      </c>
      <c r="AD14" s="4">
        <f t="shared" si="7"/>
        <v>1.5224215952878425E-2</v>
      </c>
      <c r="AE14" s="4">
        <v>110.65549</v>
      </c>
      <c r="AF14" s="4">
        <v>1.525E-2</v>
      </c>
      <c r="AG14" s="9">
        <v>759.26700000000005</v>
      </c>
      <c r="AH14" s="4">
        <f>((AG14-AG4)/AG4)*100</f>
        <v>0.19993348747348738</v>
      </c>
      <c r="AI14" s="9">
        <v>0.19</v>
      </c>
      <c r="AJ14" s="4">
        <f t="shared" si="8"/>
        <v>2.5024135119793168E-2</v>
      </c>
    </row>
    <row r="15" spans="1:36" x14ac:dyDescent="0.3">
      <c r="A15">
        <v>16</v>
      </c>
      <c r="B15">
        <v>12</v>
      </c>
      <c r="C15" s="2">
        <v>7.88</v>
      </c>
      <c r="D15" s="2">
        <f t="shared" si="0"/>
        <v>8.8143176733780741</v>
      </c>
      <c r="E15" s="30">
        <f t="shared" si="1"/>
        <v>4.43410736391942</v>
      </c>
      <c r="F15" s="3">
        <v>4.9883220000000001</v>
      </c>
      <c r="G15" s="6">
        <f>((F15-F5)/F5)*100</f>
        <v>9.0352398431799014E-2</v>
      </c>
      <c r="H15" s="29">
        <v>5.8E-5</v>
      </c>
      <c r="I15" s="6">
        <f t="shared" si="2"/>
        <v>1.1627156386456207E-3</v>
      </c>
      <c r="J15" s="3">
        <v>17.048093999999999</v>
      </c>
      <c r="K15" s="6">
        <f>((J15-J5)/J5)*100</f>
        <v>0.18293509935143212</v>
      </c>
      <c r="L15" s="3">
        <v>7.7800000000000005E-4</v>
      </c>
      <c r="M15" s="6">
        <f t="shared" si="3"/>
        <v>4.5635600085264672E-3</v>
      </c>
      <c r="N15" s="11">
        <v>367.38</v>
      </c>
      <c r="O15" s="10">
        <f>((N15-N5)/N5)*100</f>
        <v>0.36416088644353589</v>
      </c>
      <c r="P15" s="11">
        <v>0.03</v>
      </c>
      <c r="Q15" s="10">
        <f t="shared" si="4"/>
        <v>8.1659317328107127E-3</v>
      </c>
      <c r="R15" s="9"/>
      <c r="S15" s="4">
        <v>8.8243950000000009</v>
      </c>
      <c r="T15" s="4">
        <f>((S15-S4)/S4)*100</f>
        <v>8.9275546689392735E-2</v>
      </c>
      <c r="U15" s="4">
        <v>1.833E-3</v>
      </c>
      <c r="V15" s="4">
        <f t="shared" si="5"/>
        <v>2.0771962270501262E-2</v>
      </c>
      <c r="W15" s="4">
        <v>8.3233499999999996</v>
      </c>
      <c r="X15" s="4">
        <f>((W15-W4)/W4)*100</f>
        <v>8.202942381724275E-2</v>
      </c>
      <c r="Y15" s="4">
        <v>1.8489999999999999E-3</v>
      </c>
      <c r="Z15" s="4">
        <f t="shared" si="6"/>
        <v>2.221461310650159E-2</v>
      </c>
      <c r="AA15" s="4">
        <v>11.048709000000001</v>
      </c>
      <c r="AB15" s="4">
        <f>((AA15-AA4)/AA4)*100</f>
        <v>6.0197090000046714E-2</v>
      </c>
      <c r="AC15" s="4">
        <v>2.0449999999999999E-3</v>
      </c>
      <c r="AD15" s="4">
        <f t="shared" si="7"/>
        <v>1.8508949778657396E-2</v>
      </c>
      <c r="AE15" s="4">
        <v>110.65388</v>
      </c>
      <c r="AF15" s="4">
        <v>1.7520000000000001E-2</v>
      </c>
      <c r="AG15" s="9">
        <v>759.35400000000004</v>
      </c>
      <c r="AH15" s="4">
        <f>((AG15-AG4)/AG4)*100</f>
        <v>0.21141481645711122</v>
      </c>
      <c r="AI15" s="9">
        <v>0.20699999999999999</v>
      </c>
      <c r="AJ15" s="4">
        <f t="shared" si="8"/>
        <v>2.7260013116412102E-2</v>
      </c>
    </row>
    <row r="16" spans="1:36" x14ac:dyDescent="0.3">
      <c r="A16">
        <v>17</v>
      </c>
      <c r="B16">
        <v>13</v>
      </c>
      <c r="C16" s="2">
        <v>5.85</v>
      </c>
      <c r="D16" s="2">
        <f t="shared" si="0"/>
        <v>6.5436241610738239</v>
      </c>
      <c r="E16" s="30">
        <f t="shared" si="1"/>
        <v>3.251580629472659</v>
      </c>
      <c r="F16" s="3">
        <v>4.9883280000000001</v>
      </c>
      <c r="G16" s="6">
        <f>((F16-F5)/F5)*100</f>
        <v>9.0472788036637206E-2</v>
      </c>
      <c r="H16" s="29">
        <v>5.5000000000000002E-5</v>
      </c>
      <c r="I16" s="6">
        <f t="shared" si="2"/>
        <v>1.1025738483916856E-3</v>
      </c>
      <c r="J16" s="3">
        <v>17.048919999999999</v>
      </c>
      <c r="K16" s="6">
        <f>((J16-J5)/J5)*100</f>
        <v>0.18778907918003135</v>
      </c>
      <c r="L16" s="3">
        <v>7.3700000000000002E-4</v>
      </c>
      <c r="M16" s="6">
        <f t="shared" si="3"/>
        <v>4.3228544682009182E-3</v>
      </c>
      <c r="N16" s="11">
        <v>367.399</v>
      </c>
      <c r="O16" s="10">
        <f>((N16-N5)/N5)*100</f>
        <v>0.36935147672292779</v>
      </c>
      <c r="P16" s="11">
        <v>2.9000000000000001E-2</v>
      </c>
      <c r="Q16" s="10">
        <f t="shared" si="4"/>
        <v>7.8933257847735028E-3</v>
      </c>
      <c r="R16" s="9"/>
      <c r="S16" s="4">
        <v>8.825996</v>
      </c>
      <c r="T16" s="4">
        <f>((S16-S4)/S4)*100</f>
        <v>0.10743463070026907</v>
      </c>
      <c r="U16" s="4">
        <v>2.33E-3</v>
      </c>
      <c r="V16" s="4">
        <f t="shared" si="5"/>
        <v>2.6399286834029839E-2</v>
      </c>
      <c r="W16" s="4">
        <v>8.3229220000000002</v>
      </c>
      <c r="X16" s="4">
        <f>((W16-W4)/W4)*100</f>
        <v>7.6883045424728111E-2</v>
      </c>
      <c r="Y16" s="4">
        <v>2.3509999999999998E-3</v>
      </c>
      <c r="Z16" s="4">
        <f t="shared" si="6"/>
        <v>2.8247291035528144E-2</v>
      </c>
      <c r="AA16" s="4">
        <v>11.048481000000001</v>
      </c>
      <c r="AB16" s="4">
        <f>((AA16-AA4)/AA4)*100</f>
        <v>5.8132258268438111E-2</v>
      </c>
      <c r="AC16" s="4">
        <v>2.5690000000000001E-3</v>
      </c>
      <c r="AD16" s="4">
        <f t="shared" si="7"/>
        <v>2.3252065148141179E-2</v>
      </c>
      <c r="AE16" s="4">
        <v>110.65978</v>
      </c>
      <c r="AF16" s="4">
        <v>2.2370000000000001E-2</v>
      </c>
      <c r="AG16" s="9">
        <v>759.40800000000002</v>
      </c>
      <c r="AH16" s="4">
        <f>((AG16-AG4)/AG4)*100</f>
        <v>0.21854115858487511</v>
      </c>
      <c r="AI16" s="9">
        <v>0.254</v>
      </c>
      <c r="AJ16" s="4">
        <f t="shared" si="8"/>
        <v>3.3447106166908963E-2</v>
      </c>
    </row>
    <row r="17" spans="1:35" x14ac:dyDescent="0.3">
      <c r="A17">
        <v>18</v>
      </c>
      <c r="B17">
        <v>14</v>
      </c>
      <c r="C17" s="2">
        <v>3.82</v>
      </c>
      <c r="D17" s="2">
        <f t="shared" si="0"/>
        <v>4.2729306487695746</v>
      </c>
      <c r="E17" s="30">
        <f t="shared" si="1"/>
        <v>2.0976141012382508</v>
      </c>
      <c r="F17" s="3">
        <v>4.9882350000000004</v>
      </c>
      <c r="G17" s="6">
        <f>((F17-F5)/F5)*100</f>
        <v>8.8606749161636383E-2</v>
      </c>
      <c r="H17" s="29">
        <v>5.5999999999999999E-5</v>
      </c>
      <c r="I17" s="6">
        <f t="shared" si="2"/>
        <v>1.1226415756274513E-3</v>
      </c>
      <c r="J17" s="3">
        <v>17.049392999999998</v>
      </c>
      <c r="K17" s="6">
        <f>((J17-J5)/J5)*100</f>
        <v>0.19056865842812459</v>
      </c>
      <c r="L17" s="3">
        <v>7.4899999999999999E-4</v>
      </c>
      <c r="M17" s="6">
        <f t="shared" si="3"/>
        <v>4.3931182769967238E-3</v>
      </c>
      <c r="N17" s="11">
        <v>367.39499999999998</v>
      </c>
      <c r="O17" s="10">
        <f>((N17-N5)/N5)*100</f>
        <v>0.3682587208746298</v>
      </c>
      <c r="P17" s="11">
        <v>2.9000000000000001E-2</v>
      </c>
      <c r="Q17" s="10">
        <f t="shared" si="4"/>
        <v>7.8934117230773423E-3</v>
      </c>
      <c r="R17" s="9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 t="s">
        <v>6</v>
      </c>
      <c r="AF17" s="4"/>
      <c r="AG17" s="9"/>
      <c r="AH17" s="9"/>
      <c r="AI17" s="9"/>
    </row>
    <row r="18" spans="1:35" x14ac:dyDescent="0.3">
      <c r="A18">
        <v>19</v>
      </c>
      <c r="B18">
        <v>15</v>
      </c>
      <c r="C18" s="2">
        <v>2.2999999999999998</v>
      </c>
      <c r="D18" s="2">
        <f t="shared" si="0"/>
        <v>2.5727069351230423</v>
      </c>
      <c r="E18" s="30">
        <f t="shared" si="1"/>
        <v>1.2516439163756743</v>
      </c>
      <c r="F18" s="3">
        <v>4.9883749999999996</v>
      </c>
      <c r="G18" s="6">
        <f>((F18-F5)/F5)*100</f>
        <v>9.1415839941200033E-2</v>
      </c>
      <c r="H18" s="29">
        <v>4.8999999999999998E-5</v>
      </c>
      <c r="I18" s="6">
        <f t="shared" si="2"/>
        <v>9.8228380985791969E-4</v>
      </c>
      <c r="J18" s="3">
        <v>17.049759000000002</v>
      </c>
      <c r="K18" s="6">
        <f>((J18-J5)/J5)*100</f>
        <v>0.19271945336430241</v>
      </c>
      <c r="L18" s="3">
        <v>6.5700000000000003E-4</v>
      </c>
      <c r="M18" s="6">
        <f t="shared" si="3"/>
        <v>3.8534269018113388E-3</v>
      </c>
      <c r="N18" s="11">
        <v>367.42399999999998</v>
      </c>
      <c r="O18" s="10">
        <f>((N18-N5)/N5)*100</f>
        <v>0.37618120077475092</v>
      </c>
      <c r="P18" s="11">
        <v>2.5999999999999999E-2</v>
      </c>
      <c r="Q18" s="10">
        <f t="shared" si="4"/>
        <v>7.0762933286883821E-3</v>
      </c>
      <c r="R18" s="9" t="s">
        <v>40</v>
      </c>
      <c r="S18" s="18">
        <f>((S16-S4)/S4)*100</f>
        <v>0.10743463070026907</v>
      </c>
      <c r="T18" s="18"/>
      <c r="U18" s="4"/>
      <c r="V18" s="4"/>
      <c r="W18" s="18">
        <f>((W16-W4)/W4)*100</f>
        <v>7.6883045424728111E-2</v>
      </c>
      <c r="X18" s="18"/>
      <c r="Y18" s="4"/>
      <c r="Z18" s="4"/>
      <c r="AA18" s="18">
        <f>((AA16-AA4)/AA4)*100</f>
        <v>5.8132258268438111E-2</v>
      </c>
      <c r="AB18" s="18"/>
      <c r="AC18" s="4"/>
      <c r="AD18" s="4"/>
      <c r="AE18" s="18">
        <f>((AE16-AE4)/AE4)*100</f>
        <v>3.3166674335342657E-2</v>
      </c>
      <c r="AF18" s="4"/>
      <c r="AG18" s="18">
        <f>((AG16-AG4)/AG4)*100</f>
        <v>0.21854115858487511</v>
      </c>
      <c r="AH18" s="18"/>
      <c r="AI18" s="9"/>
    </row>
    <row r="19" spans="1:35" x14ac:dyDescent="0.3">
      <c r="A19">
        <v>20</v>
      </c>
      <c r="B19">
        <v>16</v>
      </c>
      <c r="C19" s="2">
        <v>0.37</v>
      </c>
      <c r="D19" s="2">
        <f t="shared" si="0"/>
        <v>0.41387024608501116</v>
      </c>
      <c r="E19" s="30">
        <f t="shared" si="1"/>
        <v>0.19908617651410865</v>
      </c>
      <c r="F19" s="3">
        <v>4.9883759999999997</v>
      </c>
      <c r="G19" s="6">
        <f>((F19-F5)/F5)*100</f>
        <v>9.14359048753427E-2</v>
      </c>
      <c r="H19" s="29">
        <v>5.0000000000000002E-5</v>
      </c>
      <c r="I19" s="6">
        <f t="shared" si="2"/>
        <v>1.002330217289154E-3</v>
      </c>
      <c r="J19" s="3">
        <v>17.050270000000001</v>
      </c>
      <c r="K19" s="6">
        <f>((J19-J5)/J5)*100</f>
        <v>0.19572233919046672</v>
      </c>
      <c r="L19" s="3">
        <v>6.7000000000000002E-4</v>
      </c>
      <c r="M19" s="6">
        <f t="shared" si="3"/>
        <v>3.9295565407468621E-3</v>
      </c>
      <c r="N19" s="11">
        <v>367.435</v>
      </c>
      <c r="O19" s="10">
        <f>((N19-N5)/N5)*100</f>
        <v>0.37918627935756249</v>
      </c>
      <c r="P19" s="11">
        <v>2.5999999999999999E-2</v>
      </c>
      <c r="Q19" s="10">
        <f t="shared" si="4"/>
        <v>7.0760814837998558E-3</v>
      </c>
      <c r="R19" s="9" t="s">
        <v>41</v>
      </c>
      <c r="S19" s="18">
        <v>5.7547587428066135E-2</v>
      </c>
      <c r="T19" s="18"/>
      <c r="U19" s="18"/>
      <c r="V19" s="18"/>
      <c r="W19" s="18">
        <v>2.0886302200694058E-2</v>
      </c>
      <c r="X19" s="18"/>
      <c r="Y19" s="18"/>
      <c r="Z19" s="18"/>
      <c r="AA19" s="18">
        <v>4.1721123978703915E-2</v>
      </c>
      <c r="AB19" s="18"/>
      <c r="AC19" s="18"/>
      <c r="AD19" s="18"/>
      <c r="AE19" s="18">
        <v>9.673290155467142E-3</v>
      </c>
      <c r="AF19" s="18"/>
      <c r="AG19" s="18">
        <v>0.11385734431826572</v>
      </c>
      <c r="AH19" s="18"/>
      <c r="AI19" s="9"/>
    </row>
    <row r="20" spans="1:35" x14ac:dyDescent="0.3">
      <c r="A20">
        <v>21</v>
      </c>
      <c r="B20">
        <v>17</v>
      </c>
      <c r="C20" s="2">
        <v>0</v>
      </c>
      <c r="D20" s="2">
        <f t="shared" si="0"/>
        <v>0</v>
      </c>
      <c r="E20" s="30">
        <f t="shared" si="1"/>
        <v>0</v>
      </c>
      <c r="F20" s="3">
        <v>4.9883480000000002</v>
      </c>
      <c r="G20" s="6">
        <f>((F20-F5)/F5)*100</f>
        <v>9.08740867194371E-2</v>
      </c>
      <c r="H20" s="29">
        <v>5.1E-5</v>
      </c>
      <c r="I20" s="6">
        <f t="shared" si="2"/>
        <v>1.0223825603185663E-3</v>
      </c>
      <c r="J20" s="3">
        <v>17.050253000000001</v>
      </c>
      <c r="K20" s="6">
        <f>((J20-J5)/J5)*100</f>
        <v>0.19562243887922603</v>
      </c>
      <c r="L20" s="3">
        <v>6.87E-4</v>
      </c>
      <c r="M20" s="6">
        <f t="shared" si="3"/>
        <v>4.0292657240921879E-3</v>
      </c>
      <c r="N20" s="11">
        <v>367.43</v>
      </c>
      <c r="O20" s="10">
        <f>((N20-N5)/N5)*100</f>
        <v>0.37782033454719782</v>
      </c>
      <c r="P20" s="11">
        <v>2.7E-2</v>
      </c>
      <c r="Q20" s="10">
        <f t="shared" si="4"/>
        <v>7.3483384590262088E-3</v>
      </c>
      <c r="R20" s="9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9"/>
      <c r="AH20" s="9"/>
      <c r="AI20" s="9"/>
    </row>
    <row r="21" spans="1:35" x14ac:dyDescent="0.3">
      <c r="A21">
        <v>22</v>
      </c>
      <c r="B21">
        <v>18</v>
      </c>
      <c r="C21" s="2">
        <v>0</v>
      </c>
      <c r="D21" s="2">
        <f t="shared" si="0"/>
        <v>0</v>
      </c>
      <c r="E21" s="30">
        <f t="shared" si="1"/>
        <v>0</v>
      </c>
      <c r="F21" s="3">
        <v>4.9882220000000004</v>
      </c>
      <c r="G21" s="6">
        <f>((F21-F5)/F5)*100</f>
        <v>8.8345905017817347E-2</v>
      </c>
      <c r="H21" s="29">
        <v>5.1999999999999997E-5</v>
      </c>
      <c r="I21" s="6">
        <f t="shared" si="2"/>
        <v>1.0424556084312204E-3</v>
      </c>
      <c r="J21" s="3">
        <v>17.050901</v>
      </c>
      <c r="K21" s="6">
        <f>((J21-J5)/J5)*100</f>
        <v>0.1994304036842183</v>
      </c>
      <c r="L21" s="3">
        <v>6.9999999999999999E-4</v>
      </c>
      <c r="M21" s="6">
        <f t="shared" si="3"/>
        <v>4.1053549017732258E-3</v>
      </c>
      <c r="N21" s="11">
        <v>367.42599999999999</v>
      </c>
      <c r="O21" s="10">
        <f>((N21-N5)/N5)*100</f>
        <v>0.37672757869889995</v>
      </c>
      <c r="P21" s="11">
        <v>2.7E-2</v>
      </c>
      <c r="Q21" s="10">
        <f t="shared" si="4"/>
        <v>7.3484184570498552E-3</v>
      </c>
      <c r="R21" s="9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9"/>
      <c r="AH21" s="9"/>
      <c r="AI21" s="9"/>
    </row>
    <row r="22" spans="1:35" x14ac:dyDescent="0.3">
      <c r="A22">
        <v>23</v>
      </c>
      <c r="B22">
        <v>19</v>
      </c>
      <c r="F22" s="3">
        <v>4.9883050000000004</v>
      </c>
      <c r="G22" s="6">
        <f>((F22-F5)/F5)*100</f>
        <v>9.0011294551427118E-2</v>
      </c>
      <c r="H22" s="29">
        <v>5.1E-5</v>
      </c>
      <c r="I22" s="6">
        <f t="shared" si="2"/>
        <v>1.022391373422435E-3</v>
      </c>
      <c r="J22" s="3">
        <v>17.051176000000002</v>
      </c>
      <c r="K22" s="6">
        <f>((J22-J5)/J5)*100</f>
        <v>0.20104643813079778</v>
      </c>
      <c r="L22" s="3">
        <v>6.8199999999999999E-4</v>
      </c>
      <c r="M22" s="6">
        <f t="shared" si="3"/>
        <v>3.999724124599968E-3</v>
      </c>
      <c r="N22" s="11">
        <v>367.44200000000001</v>
      </c>
      <c r="O22" s="10">
        <f>((N22-N5)/N5)*100</f>
        <v>0.38109860209207608</v>
      </c>
      <c r="P22" s="11">
        <v>2.7E-2</v>
      </c>
      <c r="Q22" s="10">
        <f t="shared" si="4"/>
        <v>7.3480984754056428E-3</v>
      </c>
      <c r="R22" s="9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9"/>
      <c r="AH22" s="9"/>
      <c r="AI22" s="9"/>
    </row>
    <row r="23" spans="1:35" x14ac:dyDescent="0.3">
      <c r="A23">
        <v>24</v>
      </c>
      <c r="B23">
        <v>20</v>
      </c>
      <c r="F23" s="3">
        <v>4.9882140000000001</v>
      </c>
      <c r="G23" s="6">
        <f>((F23-F5)/F5)*100</f>
        <v>8.8185385544693823E-2</v>
      </c>
      <c r="H23" s="29">
        <v>5.0000000000000002E-5</v>
      </c>
      <c r="I23" s="6">
        <f t="shared" si="2"/>
        <v>1.0023627695203133E-3</v>
      </c>
      <c r="J23" s="3">
        <v>17.051649000000001</v>
      </c>
      <c r="K23" s="6">
        <f>((J23-J5)/J5)*100</f>
        <v>0.20382601737889106</v>
      </c>
      <c r="L23" s="3">
        <v>6.7699999999999998E-4</v>
      </c>
      <c r="M23" s="6">
        <f t="shared" si="3"/>
        <v>3.9702904980040343E-3</v>
      </c>
      <c r="N23" s="11">
        <v>367.44</v>
      </c>
      <c r="O23" s="10">
        <f>((N23-N5)/N5)*100</f>
        <v>0.38055222416792711</v>
      </c>
      <c r="P23" s="11">
        <v>2.7E-2</v>
      </c>
      <c r="Q23" s="10">
        <f t="shared" si="4"/>
        <v>7.3481384715871978E-3</v>
      </c>
      <c r="R23" s="9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9"/>
      <c r="AH23" s="9"/>
      <c r="AI23" s="9"/>
    </row>
    <row r="24" spans="1:35" x14ac:dyDescent="0.3">
      <c r="A24">
        <v>25</v>
      </c>
      <c r="B24">
        <v>21</v>
      </c>
      <c r="F24" s="3">
        <v>4.9882970000000002</v>
      </c>
      <c r="G24" s="6">
        <f>((F24-F5)/F5)*100</f>
        <v>8.9850775078303594E-2</v>
      </c>
      <c r="H24" s="29">
        <v>4.8000000000000001E-5</v>
      </c>
      <c r="I24" s="6">
        <f t="shared" si="2"/>
        <v>9.6225224761075766E-4</v>
      </c>
      <c r="J24" s="3">
        <v>17.052106999999999</v>
      </c>
      <c r="K24" s="6">
        <f>((J24-J5)/J5)*100</f>
        <v>0.20651744929352805</v>
      </c>
      <c r="L24" s="3">
        <v>6.4599999999999998E-4</v>
      </c>
      <c r="M24" s="6">
        <f t="shared" si="3"/>
        <v>3.7883881446439433E-3</v>
      </c>
      <c r="N24" s="11">
        <v>367.46199999999999</v>
      </c>
      <c r="O24" s="10">
        <f>((N24-N5)/N5)*100</f>
        <v>0.38656238133353465</v>
      </c>
      <c r="P24" s="11">
        <v>2.5999999999999999E-2</v>
      </c>
      <c r="Q24" s="10">
        <f t="shared" si="4"/>
        <v>7.0755615546641551E-3</v>
      </c>
      <c r="R24" s="9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9"/>
      <c r="AH24" s="9"/>
      <c r="AI24" s="9"/>
    </row>
    <row r="25" spans="1:35" x14ac:dyDescent="0.3">
      <c r="A25">
        <v>26</v>
      </c>
      <c r="B25">
        <v>22</v>
      </c>
      <c r="F25" s="3">
        <v>4.9880950000000004</v>
      </c>
      <c r="G25" s="6">
        <f>((F25-F5)/F5)*100</f>
        <v>8.5797658382054928E-2</v>
      </c>
      <c r="H25" s="29">
        <v>4.8000000000000001E-5</v>
      </c>
      <c r="I25" s="6">
        <f t="shared" si="2"/>
        <v>9.6229121538382882E-4</v>
      </c>
      <c r="J25" s="3">
        <v>17.052488</v>
      </c>
      <c r="K25" s="6">
        <f>((J25-J5)/J5)*100</f>
        <v>0.20875639156314121</v>
      </c>
      <c r="L25" s="3">
        <v>6.5300000000000004E-4</v>
      </c>
      <c r="M25" s="6">
        <f t="shared" si="3"/>
        <v>3.8293532298629973E-3</v>
      </c>
      <c r="N25" s="11">
        <v>367.44099999999997</v>
      </c>
      <c r="O25" s="10">
        <f>((N25-N5)/N5)*100</f>
        <v>0.38082541312999385</v>
      </c>
      <c r="P25" s="11">
        <v>2.5999999999999999E-2</v>
      </c>
      <c r="Q25" s="10">
        <f t="shared" si="4"/>
        <v>7.0759659373885869E-3</v>
      </c>
      <c r="R25" s="9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9"/>
      <c r="AH25" s="9"/>
      <c r="AI25" s="9"/>
    </row>
    <row r="26" spans="1:35" x14ac:dyDescent="0.3">
      <c r="A26">
        <v>27</v>
      </c>
      <c r="B26">
        <v>23</v>
      </c>
      <c r="F26" s="3">
        <v>4.9880199999999997</v>
      </c>
      <c r="G26" s="6">
        <f>((F26-F5)/F5)*100</f>
        <v>8.4292788321550863E-2</v>
      </c>
      <c r="H26" s="29">
        <v>5.1E-5</v>
      </c>
      <c r="I26" s="6">
        <f t="shared" si="2"/>
        <v>1.022449789696112E-3</v>
      </c>
      <c r="J26" s="3">
        <v>17.052391</v>
      </c>
      <c r="K26" s="6">
        <f>((J26-J5)/J5)*100</f>
        <v>0.20818637214016872</v>
      </c>
      <c r="L26" s="3">
        <v>6.7699999999999998E-4</v>
      </c>
      <c r="M26" s="6">
        <f t="shared" si="3"/>
        <v>3.9701177389141499E-3</v>
      </c>
      <c r="N26" s="11">
        <v>367.428</v>
      </c>
      <c r="O26" s="10">
        <f>((N26-N5)/N5)*100</f>
        <v>0.37727395662304891</v>
      </c>
      <c r="P26" s="11">
        <v>2.7E-2</v>
      </c>
      <c r="Q26" s="10">
        <f t="shared" si="4"/>
        <v>7.3483784578203077E-3</v>
      </c>
      <c r="R26" s="9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5"/>
      <c r="AH26" s="5"/>
      <c r="AI26" s="5"/>
    </row>
    <row r="27" spans="1:35" x14ac:dyDescent="0.3">
      <c r="A27">
        <v>28</v>
      </c>
      <c r="B27">
        <v>24</v>
      </c>
      <c r="F27" s="3">
        <v>4.9880120000000003</v>
      </c>
      <c r="G27" s="6">
        <f>((F27-F5)/F5)*100</f>
        <v>8.4132268848445158E-2</v>
      </c>
      <c r="H27" s="29">
        <v>5.0000000000000002E-5</v>
      </c>
      <c r="I27" s="6">
        <f t="shared" si="2"/>
        <v>1.002403362301454E-3</v>
      </c>
      <c r="J27" s="3">
        <v>17.053294999999999</v>
      </c>
      <c r="K27" s="6">
        <f>((J27-J5)/J5)*100</f>
        <v>0.2134987181026945</v>
      </c>
      <c r="L27" s="3">
        <v>6.7500000000000004E-4</v>
      </c>
      <c r="M27" s="6">
        <f t="shared" si="3"/>
        <v>3.9581793430536446E-3</v>
      </c>
      <c r="N27" s="11">
        <v>367.44600000000003</v>
      </c>
      <c r="O27" s="10">
        <f>((N27-N5)/N5)*100</f>
        <v>0.38219135794037401</v>
      </c>
      <c r="P27" s="11">
        <v>2.5999999999999999E-2</v>
      </c>
      <c r="Q27" s="10">
        <f t="shared" si="4"/>
        <v>7.0758696515950629E-3</v>
      </c>
      <c r="R27" s="9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9"/>
      <c r="AH27" s="9"/>
      <c r="AI27" s="9"/>
    </row>
    <row r="28" spans="1:35" x14ac:dyDescent="0.3">
      <c r="A28">
        <v>29</v>
      </c>
      <c r="B28">
        <v>25</v>
      </c>
      <c r="F28" s="3">
        <v>4.9879600000000002</v>
      </c>
      <c r="G28" s="6">
        <f>((F28-F5)/F5)*100</f>
        <v>8.3088892273168985E-2</v>
      </c>
      <c r="H28" s="29">
        <v>5.1999999999999997E-5</v>
      </c>
      <c r="I28" s="6">
        <f t="shared" si="2"/>
        <v>1.0425103649588207E-3</v>
      </c>
      <c r="J28" s="3">
        <v>17.053135000000001</v>
      </c>
      <c r="K28" s="6">
        <f>((J28-J5)/J5)*100</f>
        <v>0.21255847987925172</v>
      </c>
      <c r="L28" s="3">
        <v>6.9200000000000002E-4</v>
      </c>
      <c r="M28" s="6">
        <f t="shared" si="3"/>
        <v>4.0579048954928225E-3</v>
      </c>
      <c r="N28" s="11">
        <v>367.435</v>
      </c>
      <c r="O28" s="10">
        <f>((N28-N5)/N5)*100</f>
        <v>0.37918627935756249</v>
      </c>
      <c r="P28" s="11">
        <v>2.7E-2</v>
      </c>
      <c r="Q28" s="10">
        <f t="shared" si="4"/>
        <v>7.348238463946004E-3</v>
      </c>
      <c r="R28" s="9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9"/>
      <c r="AH28" s="9"/>
      <c r="AI28" s="9"/>
    </row>
    <row r="29" spans="1:35" x14ac:dyDescent="0.3">
      <c r="A29">
        <v>30</v>
      </c>
      <c r="B29">
        <v>26</v>
      </c>
      <c r="F29" s="3">
        <v>4.9880240000000002</v>
      </c>
      <c r="G29" s="6">
        <f>((F29-F5)/F5)*100</f>
        <v>8.4373048058121528E-2</v>
      </c>
      <c r="H29" s="29">
        <v>4.6999999999999997E-5</v>
      </c>
      <c r="I29" s="6">
        <f t="shared" si="2"/>
        <v>9.4225689371181857E-4</v>
      </c>
      <c r="J29" s="3">
        <v>17.054386000000001</v>
      </c>
      <c r="K29" s="6">
        <f>((J29-J5)/J5)*100</f>
        <v>0.21990996748890929</v>
      </c>
      <c r="L29" s="3">
        <v>6.3599999999999996E-4</v>
      </c>
      <c r="M29" s="6">
        <f t="shared" si="3"/>
        <v>3.7292459546769954E-3</v>
      </c>
      <c r="N29" s="11">
        <v>367.471</v>
      </c>
      <c r="O29" s="10">
        <f>((N29-N5)/N5)*100</f>
        <v>0.3890210819921972</v>
      </c>
      <c r="P29" s="11">
        <v>2.5000000000000001E-2</v>
      </c>
      <c r="Q29" s="10">
        <f t="shared" si="4"/>
        <v>6.8032579441643015E-3</v>
      </c>
      <c r="R29" s="9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9"/>
      <c r="AH29" s="9"/>
      <c r="AI29" s="9"/>
    </row>
    <row r="30" spans="1:35" x14ac:dyDescent="0.3">
      <c r="A30">
        <v>31</v>
      </c>
      <c r="B30">
        <v>27</v>
      </c>
      <c r="F30" s="3">
        <v>4.9880129999999996</v>
      </c>
      <c r="G30" s="6">
        <f>((F30-F5)/F5)*100</f>
        <v>8.4152333782570005E-2</v>
      </c>
      <c r="H30" s="29">
        <v>5.3000000000000001E-5</v>
      </c>
      <c r="I30" s="6">
        <f t="shared" si="2"/>
        <v>1.0625473510193339E-3</v>
      </c>
      <c r="J30" s="3">
        <v>17.054193000000001</v>
      </c>
      <c r="K30" s="6">
        <f>((J30-J5)/J5)*100</f>
        <v>0.21877580513186695</v>
      </c>
      <c r="L30" s="3">
        <v>7.1500000000000003E-4</v>
      </c>
      <c r="M30" s="6">
        <f t="shared" si="3"/>
        <v>4.1925173474933698E-3</v>
      </c>
      <c r="N30" s="11">
        <v>367.46600000000001</v>
      </c>
      <c r="O30" s="10">
        <f>((N30-N5)/N5)*100</f>
        <v>0.38765513718183253</v>
      </c>
      <c r="P30" s="11">
        <v>2.8000000000000001E-2</v>
      </c>
      <c r="Q30" s="10">
        <f t="shared" si="4"/>
        <v>7.6197525757485049E-3</v>
      </c>
      <c r="R30" s="9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9"/>
      <c r="AH30" s="9"/>
      <c r="AI30" s="9"/>
    </row>
    <row r="31" spans="1:35" x14ac:dyDescent="0.3">
      <c r="A31">
        <v>32</v>
      </c>
      <c r="B31">
        <v>28</v>
      </c>
      <c r="F31" s="3">
        <v>4.9880100000000001</v>
      </c>
      <c r="G31" s="6">
        <f>((F31-F5)/F5)*100</f>
        <v>8.4092138980159825E-2</v>
      </c>
      <c r="H31" s="29">
        <v>5.1E-5</v>
      </c>
      <c r="I31" s="6">
        <f t="shared" si="2"/>
        <v>1.0224518395111476E-3</v>
      </c>
      <c r="J31" s="3">
        <v>17.054887999999998</v>
      </c>
      <c r="K31" s="6">
        <f>((J31-J5)/J5)*100</f>
        <v>0.22285996491499152</v>
      </c>
      <c r="L31" s="3">
        <v>6.8400000000000004E-4</v>
      </c>
      <c r="M31" s="6">
        <f t="shared" si="3"/>
        <v>4.0105804271479244E-3</v>
      </c>
      <c r="N31" s="11">
        <v>367.48</v>
      </c>
      <c r="O31" s="10">
        <f>((N31-N5)/N5)*100</f>
        <v>0.39147978265085981</v>
      </c>
      <c r="P31" s="11">
        <v>2.7E-2</v>
      </c>
      <c r="Q31" s="10">
        <f t="shared" si="4"/>
        <v>7.3473386306737772E-3</v>
      </c>
      <c r="R31" s="9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9"/>
      <c r="AH31" s="9"/>
      <c r="AI31" s="9"/>
    </row>
    <row r="32" spans="1:35" x14ac:dyDescent="0.3">
      <c r="A32">
        <v>33</v>
      </c>
      <c r="B32">
        <v>29</v>
      </c>
      <c r="F32" s="3">
        <v>4.987889</v>
      </c>
      <c r="G32" s="6">
        <f>((F32-F5)/F5)*100</f>
        <v>8.1664281949235584E-2</v>
      </c>
      <c r="H32" s="29">
        <v>5.3000000000000001E-5</v>
      </c>
      <c r="I32" s="6">
        <f t="shared" si="2"/>
        <v>1.0625737661764327E-3</v>
      </c>
      <c r="J32" s="3">
        <v>17.055240999999999</v>
      </c>
      <c r="K32" s="6">
        <f>((J32-J5)/J5)*100</f>
        <v>0.22493436549549747</v>
      </c>
      <c r="L32" s="3">
        <v>7.1900000000000002E-4</v>
      </c>
      <c r="M32" s="6">
        <f t="shared" si="3"/>
        <v>4.2157129295329219E-3</v>
      </c>
      <c r="N32" s="11">
        <v>367.47</v>
      </c>
      <c r="O32" s="10">
        <f>((N32-N5)/N5)*100</f>
        <v>0.38874789303013052</v>
      </c>
      <c r="P32" s="11">
        <v>2.8000000000000001E-2</v>
      </c>
      <c r="Q32" s="10">
        <f t="shared" si="4"/>
        <v>7.6196696328952023E-3</v>
      </c>
      <c r="R32" s="9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9"/>
      <c r="AH32" s="9"/>
      <c r="AI32" s="9"/>
    </row>
    <row r="33" spans="1:35" x14ac:dyDescent="0.3">
      <c r="A33">
        <v>34</v>
      </c>
      <c r="B33">
        <v>30</v>
      </c>
      <c r="F33" s="3">
        <v>4.9879059999999997</v>
      </c>
      <c r="G33" s="6">
        <f>((F33-F5)/F5)*100</f>
        <v>8.200538582960748E-2</v>
      </c>
      <c r="H33" s="29">
        <v>5.0000000000000002E-5</v>
      </c>
      <c r="I33" s="6">
        <f t="shared" si="2"/>
        <v>1.0024246647791679E-3</v>
      </c>
      <c r="J33" s="3">
        <v>17.055429</v>
      </c>
      <c r="K33" s="6">
        <f>((J33-J5)/J5)*100</f>
        <v>0.22603914540806827</v>
      </c>
      <c r="L33" s="3">
        <v>6.6699999999999995E-4</v>
      </c>
      <c r="M33" s="6">
        <f t="shared" si="3"/>
        <v>3.9107782044063505E-3</v>
      </c>
      <c r="N33" s="11">
        <v>367.47699999999998</v>
      </c>
      <c r="O33" s="10">
        <f>((N33-N5)/N5)*100</f>
        <v>0.3906602157646285</v>
      </c>
      <c r="P33" s="11">
        <v>2.5999999999999999E-2</v>
      </c>
      <c r="Q33" s="10">
        <f t="shared" si="4"/>
        <v>7.075272738157762E-3</v>
      </c>
      <c r="R33" s="9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9"/>
      <c r="AH33" s="9"/>
      <c r="AI33" s="9"/>
    </row>
    <row r="34" spans="1:35" x14ac:dyDescent="0.3">
      <c r="A34">
        <v>35</v>
      </c>
      <c r="B34">
        <v>31</v>
      </c>
      <c r="F34" s="3">
        <v>4.9878640000000001</v>
      </c>
      <c r="G34" s="6">
        <f>((F34-F5)/F5)*100</f>
        <v>8.1162658595740178E-2</v>
      </c>
      <c r="H34" s="29">
        <v>5.0000000000000002E-5</v>
      </c>
      <c r="I34" s="6">
        <f t="shared" si="2"/>
        <v>1.0024331056339949E-3</v>
      </c>
      <c r="J34" s="3">
        <v>17.055852999999999</v>
      </c>
      <c r="K34" s="6">
        <f>((J34-J5)/J5)*100</f>
        <v>0.22853077670022398</v>
      </c>
      <c r="L34" s="3">
        <v>6.7299999999999999E-4</v>
      </c>
      <c r="M34" s="6">
        <f t="shared" si="3"/>
        <v>3.9458595240003539E-3</v>
      </c>
      <c r="N34" s="11">
        <v>367.48</v>
      </c>
      <c r="O34" s="10">
        <f>((N34-N5)/N5)*100</f>
        <v>0.39147978265085981</v>
      </c>
      <c r="P34" s="11">
        <v>2.5999999999999999E-2</v>
      </c>
      <c r="Q34" s="10">
        <f t="shared" si="4"/>
        <v>7.07521497768586E-3</v>
      </c>
      <c r="R34" s="9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 t="s">
        <v>6</v>
      </c>
      <c r="AF34" s="4"/>
      <c r="AG34" s="9"/>
      <c r="AH34" s="9"/>
      <c r="AI34" s="9"/>
    </row>
    <row r="35" spans="1:35" x14ac:dyDescent="0.3">
      <c r="R35" s="9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9"/>
      <c r="AH35" s="9"/>
      <c r="AI35" s="9"/>
    </row>
    <row r="36" spans="1:35" x14ac:dyDescent="0.3">
      <c r="A36" t="s">
        <v>45</v>
      </c>
      <c r="D36"/>
      <c r="E36"/>
      <c r="R36" s="9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9"/>
      <c r="AH36" s="9"/>
      <c r="AI36" s="9"/>
    </row>
    <row r="37" spans="1:35" x14ac:dyDescent="0.3">
      <c r="A37" t="s">
        <v>8</v>
      </c>
      <c r="B37" t="s">
        <v>38</v>
      </c>
      <c r="F37" s="3" t="s">
        <v>18</v>
      </c>
      <c r="G37" s="3" t="s">
        <v>40</v>
      </c>
      <c r="H37" s="29" t="s">
        <v>22</v>
      </c>
      <c r="I37" s="3" t="s">
        <v>42</v>
      </c>
      <c r="J37" s="3" t="s">
        <v>20</v>
      </c>
      <c r="K37" s="3" t="s">
        <v>40</v>
      </c>
      <c r="L37" s="3" t="s">
        <v>23</v>
      </c>
      <c r="M37" s="3" t="s">
        <v>42</v>
      </c>
      <c r="N37" s="11" t="s">
        <v>24</v>
      </c>
      <c r="O37" s="11" t="s">
        <v>40</v>
      </c>
      <c r="P37" s="11" t="s">
        <v>23</v>
      </c>
      <c r="Q37" s="11" t="s">
        <v>42</v>
      </c>
      <c r="R37" s="9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9"/>
      <c r="AH37" s="9"/>
      <c r="AI37" s="9"/>
    </row>
    <row r="38" spans="1:35" x14ac:dyDescent="0.3">
      <c r="A38">
        <v>1</v>
      </c>
      <c r="B38">
        <v>-9</v>
      </c>
      <c r="F38" s="3">
        <v>4.9906670000000002</v>
      </c>
      <c r="G38" s="6">
        <v>0</v>
      </c>
      <c r="H38" s="29">
        <v>2.6999999999999999E-5</v>
      </c>
      <c r="I38" s="6">
        <f>(H38/F38)*100</f>
        <v>5.4100984898411365E-4</v>
      </c>
      <c r="J38" s="3">
        <v>17.046821999999999</v>
      </c>
      <c r="K38" s="6">
        <v>0</v>
      </c>
      <c r="L38" s="3">
        <v>3.5500000000000001E-4</v>
      </c>
      <c r="M38" s="6">
        <f>(L38/J38)*100</f>
        <v>2.0824996002187387E-3</v>
      </c>
      <c r="N38" s="11">
        <v>367.69799999999998</v>
      </c>
      <c r="O38" s="6">
        <v>0</v>
      </c>
      <c r="P38" s="11">
        <v>1.4E-2</v>
      </c>
      <c r="Q38" s="6">
        <f>(P38/N38)*100</f>
        <v>3.8074724366191819E-3</v>
      </c>
    </row>
    <row r="39" spans="1:35" x14ac:dyDescent="0.3">
      <c r="A39">
        <v>2</v>
      </c>
      <c r="B39">
        <v>-8</v>
      </c>
      <c r="F39" s="3">
        <v>4.9904149999999996</v>
      </c>
      <c r="G39" s="6">
        <f>((F39-F38)/F38)*100</f>
        <v>-5.0494252571967853E-3</v>
      </c>
      <c r="H39" s="29">
        <v>2.8E-5</v>
      </c>
      <c r="I39" s="6">
        <f>(H39/F39)*100</f>
        <v>5.61075581890484E-4</v>
      </c>
      <c r="J39" s="3">
        <v>17.047232000000001</v>
      </c>
      <c r="K39" s="6">
        <f>((J39-J38)/J38)*100</f>
        <v>2.4051403833643711E-3</v>
      </c>
      <c r="L39" s="3">
        <v>3.7500000000000001E-4</v>
      </c>
      <c r="M39" s="6">
        <f>(L39/J39)*100</f>
        <v>2.1997706137864494E-3</v>
      </c>
      <c r="N39" s="11">
        <v>367.67</v>
      </c>
      <c r="O39" s="6">
        <f>((N39-N38)/N38)*100</f>
        <v>-7.6149448732283475E-3</v>
      </c>
      <c r="P39" s="11">
        <v>1.4999999999999999E-2</v>
      </c>
      <c r="Q39" s="6">
        <f>(P39/N39)*100</f>
        <v>4.0797454238855491E-3</v>
      </c>
    </row>
    <row r="40" spans="1:35" x14ac:dyDescent="0.3">
      <c r="A40">
        <v>3</v>
      </c>
      <c r="B40">
        <v>-7</v>
      </c>
      <c r="F40" s="3">
        <v>4.9903700000000004</v>
      </c>
      <c r="G40" s="6">
        <f>((F40-F38)/F38)*100</f>
        <v>-5.9511083388206357E-3</v>
      </c>
      <c r="H40" s="29">
        <v>2.8E-5</v>
      </c>
      <c r="I40" s="6">
        <f t="shared" ref="I40:I68" si="9">(H40/F40)*100</f>
        <v>5.6108064131517299E-4</v>
      </c>
      <c r="J40" s="3">
        <v>17.047215999999999</v>
      </c>
      <c r="K40" s="6">
        <f>((J40-J38)/J38)*100</f>
        <v>2.3112812464399844E-3</v>
      </c>
      <c r="L40" s="3">
        <v>3.7500000000000001E-4</v>
      </c>
      <c r="M40" s="6">
        <f t="shared" ref="M40:M68" si="10">(L40/J40)*100</f>
        <v>2.1997726784244421E-3</v>
      </c>
      <c r="N40" s="11">
        <v>367.66300000000001</v>
      </c>
      <c r="O40" s="6">
        <f>((N40-N38)/N38)*100</f>
        <v>-9.518681091539298E-3</v>
      </c>
      <c r="P40" s="11">
        <v>1.4999999999999999E-2</v>
      </c>
      <c r="Q40" s="6">
        <f t="shared" ref="Q40:Q68" si="11">(P40/N40)*100</f>
        <v>4.0798230988704325E-3</v>
      </c>
    </row>
    <row r="41" spans="1:35" x14ac:dyDescent="0.3">
      <c r="A41">
        <v>4</v>
      </c>
      <c r="B41">
        <v>-6</v>
      </c>
      <c r="F41" s="3">
        <v>4.990297</v>
      </c>
      <c r="G41" s="6">
        <f>((F41-F38)/F38)*100</f>
        <v>-7.413838671267858E-3</v>
      </c>
      <c r="H41" s="29">
        <v>2.6999999999999999E-5</v>
      </c>
      <c r="I41" s="6">
        <f t="shared" si="9"/>
        <v>5.4104996155539438E-4</v>
      </c>
      <c r="J41" s="3">
        <v>17.047688999999998</v>
      </c>
      <c r="K41" s="6">
        <f>((J41-J38)/J38)*100</f>
        <v>5.085991981376394E-3</v>
      </c>
      <c r="L41" s="3">
        <v>3.59E-4</v>
      </c>
      <c r="M41" s="6">
        <f t="shared" si="10"/>
        <v>2.1058572807141195E-3</v>
      </c>
      <c r="N41" s="11">
        <v>367.66199999999998</v>
      </c>
      <c r="O41" s="6">
        <f>((N41-N38)/N38)*100</f>
        <v>-9.7906434084496959E-3</v>
      </c>
      <c r="P41" s="11">
        <v>1.4E-2</v>
      </c>
      <c r="Q41" s="6">
        <f t="shared" si="11"/>
        <v>3.8078452491690741E-3</v>
      </c>
    </row>
    <row r="42" spans="1:35" x14ac:dyDescent="0.3">
      <c r="A42">
        <v>5</v>
      </c>
      <c r="B42">
        <v>-5</v>
      </c>
      <c r="F42" s="3">
        <v>4.9902540000000002</v>
      </c>
      <c r="G42" s="6">
        <f>((F42-F38)/F38)*100</f>
        <v>-8.2754469492754522E-3</v>
      </c>
      <c r="H42" s="29">
        <v>2.6999999999999999E-5</v>
      </c>
      <c r="I42" s="6">
        <f t="shared" si="9"/>
        <v>5.4105462367246232E-4</v>
      </c>
      <c r="J42" s="3">
        <v>17.047809999999998</v>
      </c>
      <c r="K42" s="6">
        <f>((J42-J38)/J38)*100</f>
        <v>5.7958017042680733E-3</v>
      </c>
      <c r="L42" s="3">
        <v>3.5599999999999998E-4</v>
      </c>
      <c r="M42" s="6">
        <f t="shared" si="10"/>
        <v>2.0882447657499703E-3</v>
      </c>
      <c r="N42" s="11">
        <v>367.65800000000002</v>
      </c>
      <c r="O42" s="6">
        <f>((N42-N38)/N38)*100</f>
        <v>-1.0878492676044913E-2</v>
      </c>
      <c r="P42" s="11">
        <v>1.4E-2</v>
      </c>
      <c r="Q42" s="6">
        <f t="shared" si="11"/>
        <v>3.8078866772924833E-3</v>
      </c>
    </row>
    <row r="43" spans="1:35" x14ac:dyDescent="0.3">
      <c r="A43">
        <v>6</v>
      </c>
      <c r="B43">
        <v>-4</v>
      </c>
      <c r="F43" s="3">
        <v>4.9902259999999998</v>
      </c>
      <c r="G43" s="6">
        <f>((F43-F38)/F38)*100</f>
        <v>-8.8364942000810267E-3</v>
      </c>
      <c r="H43" s="29">
        <v>2.8E-5</v>
      </c>
      <c r="I43" s="6">
        <f t="shared" si="9"/>
        <v>5.6109683208736437E-4</v>
      </c>
      <c r="J43" s="3">
        <v>17.048254</v>
      </c>
      <c r="K43" s="6">
        <f>((J43-J38)/J38)*100</f>
        <v>8.4003927535655047E-3</v>
      </c>
      <c r="L43" s="3">
        <v>3.6900000000000002E-4</v>
      </c>
      <c r="M43" s="6">
        <f t="shared" si="10"/>
        <v>2.1644445231752182E-3</v>
      </c>
      <c r="N43" s="11">
        <v>367.66399999999999</v>
      </c>
      <c r="O43" s="6">
        <f>((N43-N38)/N38)*100</f>
        <v>-9.2467187746443583E-3</v>
      </c>
      <c r="P43" s="11">
        <v>1.4E-2</v>
      </c>
      <c r="Q43" s="6">
        <f t="shared" si="11"/>
        <v>3.8078245354454068E-3</v>
      </c>
    </row>
    <row r="44" spans="1:35" x14ac:dyDescent="0.3">
      <c r="A44">
        <v>7</v>
      </c>
      <c r="B44">
        <v>-3</v>
      </c>
      <c r="F44" s="3">
        <v>4.9901220000000004</v>
      </c>
      <c r="G44" s="6">
        <f>((F44-F38)/F38)*100</f>
        <v>-1.0920383988749312E-2</v>
      </c>
      <c r="H44" s="29">
        <v>2.8E-5</v>
      </c>
      <c r="I44" s="6">
        <f t="shared" si="9"/>
        <v>5.6110852600397339E-4</v>
      </c>
      <c r="J44" s="3">
        <v>17.048293999999999</v>
      </c>
      <c r="K44" s="6">
        <f>((J44-J38)/J38)*100</f>
        <v>8.6350405958347896E-3</v>
      </c>
      <c r="L44" s="3">
        <v>3.6499999999999998E-4</v>
      </c>
      <c r="M44" s="6">
        <f t="shared" si="10"/>
        <v>2.1409766865822469E-3</v>
      </c>
      <c r="N44" s="11">
        <v>367.649</v>
      </c>
      <c r="O44" s="6">
        <f>((N44-N38)/N38)*100</f>
        <v>-1.3326153528161203E-2</v>
      </c>
      <c r="P44" s="11">
        <v>1.4E-2</v>
      </c>
      <c r="Q44" s="6">
        <f t="shared" si="11"/>
        <v>3.8079798938661607E-3</v>
      </c>
    </row>
    <row r="45" spans="1:35" x14ac:dyDescent="0.3">
      <c r="A45">
        <v>8</v>
      </c>
      <c r="B45">
        <v>-2</v>
      </c>
      <c r="F45" s="3">
        <v>4.9901479999999996</v>
      </c>
      <c r="G45" s="6">
        <f>((F45-F38)/F38)*100</f>
        <v>-1.0399411541595589E-2</v>
      </c>
      <c r="H45" s="29">
        <v>2.9E-5</v>
      </c>
      <c r="I45" s="6">
        <f t="shared" si="9"/>
        <v>5.8114508828195079E-4</v>
      </c>
      <c r="J45" s="3">
        <v>17.049334999999999</v>
      </c>
      <c r="K45" s="6">
        <f>((J45-J38)/J38)*100</f>
        <v>1.4741750691128421E-2</v>
      </c>
      <c r="L45" s="3">
        <v>3.8299999999999999E-4</v>
      </c>
      <c r="M45" s="6">
        <f t="shared" si="10"/>
        <v>2.2464219278933752E-3</v>
      </c>
      <c r="N45" s="11">
        <v>367.67599999999999</v>
      </c>
      <c r="O45" s="6">
        <f>((N45-N38)/N38)*100</f>
        <v>-5.9831709718277939E-3</v>
      </c>
      <c r="P45" s="11">
        <v>1.4999999999999999E-2</v>
      </c>
      <c r="Q45" s="6">
        <f t="shared" si="11"/>
        <v>4.0796788476811108E-3</v>
      </c>
    </row>
    <row r="46" spans="1:35" x14ac:dyDescent="0.3">
      <c r="A46">
        <v>9</v>
      </c>
      <c r="B46">
        <v>-1</v>
      </c>
      <c r="F46" s="3">
        <v>4.9902519999999999</v>
      </c>
      <c r="G46" s="6">
        <f>((F46-F38)/F38)*100</f>
        <v>-8.3155217529095066E-3</v>
      </c>
      <c r="H46" s="29">
        <v>2.6999999999999999E-5</v>
      </c>
      <c r="I46" s="6">
        <f t="shared" si="9"/>
        <v>5.4105484051707208E-4</v>
      </c>
      <c r="J46" s="3">
        <v>17.050219999999999</v>
      </c>
      <c r="K46" s="6">
        <f>((J46-J38)/J38)*100</f>
        <v>1.9933334201534328E-2</v>
      </c>
      <c r="L46" s="3">
        <v>3.57E-4</v>
      </c>
      <c r="M46" s="6">
        <f t="shared" si="10"/>
        <v>2.0938146252658324E-3</v>
      </c>
      <c r="N46" s="11">
        <v>367.71</v>
      </c>
      <c r="O46" s="6">
        <f>((N46-N38)/N38)*100</f>
        <v>3.2635478028165657E-3</v>
      </c>
      <c r="P46" s="11">
        <v>1.4E-2</v>
      </c>
      <c r="Q46" s="6">
        <f t="shared" si="11"/>
        <v>3.8073481819912432E-3</v>
      </c>
    </row>
    <row r="47" spans="1:35" x14ac:dyDescent="0.3">
      <c r="A47">
        <v>10</v>
      </c>
      <c r="B47">
        <v>0</v>
      </c>
      <c r="F47" s="3">
        <v>4.9902110000000004</v>
      </c>
      <c r="G47" s="6">
        <f>((F47-F38)/F38)*100</f>
        <v>-9.1370552272830446E-3</v>
      </c>
      <c r="H47" s="29">
        <v>2.6999999999999999E-5</v>
      </c>
      <c r="I47" s="6">
        <f t="shared" si="9"/>
        <v>5.4105928586987593E-4</v>
      </c>
      <c r="J47" s="3">
        <v>17.050032000000002</v>
      </c>
      <c r="K47" s="6">
        <f>((J47-J38)/J38)*100</f>
        <v>1.8830489342839516E-2</v>
      </c>
      <c r="L47" s="3">
        <v>3.6299999999999999E-4</v>
      </c>
      <c r="M47" s="6">
        <f t="shared" si="10"/>
        <v>2.1290282622343465E-3</v>
      </c>
      <c r="N47" s="11">
        <v>367.7</v>
      </c>
      <c r="O47" s="6">
        <f>((N47-N38)/N38)*100</f>
        <v>5.4392463380533742E-4</v>
      </c>
      <c r="P47" s="11">
        <v>1.4E-2</v>
      </c>
      <c r="Q47" s="6">
        <f t="shared" si="11"/>
        <v>3.8074517269513193E-3</v>
      </c>
    </row>
    <row r="48" spans="1:35" x14ac:dyDescent="0.3">
      <c r="A48">
        <v>11</v>
      </c>
      <c r="B48">
        <v>1</v>
      </c>
      <c r="F48" s="3">
        <v>4.9901549999999997</v>
      </c>
      <c r="G48" s="6">
        <f>((F48-F38)/F38)*100</f>
        <v>-1.0259149728894194E-2</v>
      </c>
      <c r="H48" s="29">
        <v>2.6999999999999999E-5</v>
      </c>
      <c r="I48" s="6">
        <f t="shared" si="9"/>
        <v>5.4106535768929027E-4</v>
      </c>
      <c r="J48" s="3">
        <v>17.050242999999998</v>
      </c>
      <c r="K48" s="6">
        <f>((J48-J38)/J38)*100</f>
        <v>2.0068256710837087E-2</v>
      </c>
      <c r="L48" s="3">
        <v>3.6299999999999999E-4</v>
      </c>
      <c r="M48" s="6">
        <f t="shared" si="10"/>
        <v>2.1290019151046706E-3</v>
      </c>
      <c r="N48" s="11">
        <v>367.69600000000003</v>
      </c>
      <c r="O48" s="6">
        <f>((N48-N38)/N38)*100</f>
        <v>-5.4392463378987821E-4</v>
      </c>
      <c r="P48" s="11">
        <v>1.4E-2</v>
      </c>
      <c r="Q48" s="6">
        <f t="shared" si="11"/>
        <v>3.8074931465123365E-3</v>
      </c>
    </row>
    <row r="49" spans="1:17" x14ac:dyDescent="0.3">
      <c r="A49">
        <v>12</v>
      </c>
      <c r="B49">
        <v>2</v>
      </c>
      <c r="F49" s="3">
        <v>4.9901200000000001</v>
      </c>
      <c r="G49" s="6">
        <f>((F49-F38)/F38)*100</f>
        <v>-1.0960458792383367E-2</v>
      </c>
      <c r="H49" s="29">
        <v>2.6999999999999999E-5</v>
      </c>
      <c r="I49" s="6">
        <f t="shared" si="9"/>
        <v>5.4106915264562773E-4</v>
      </c>
      <c r="J49" s="3">
        <v>17.050923999999998</v>
      </c>
      <c r="K49" s="6">
        <f>((J49-J38)/J38)*100</f>
        <v>2.4063136225623793E-2</v>
      </c>
      <c r="L49" s="3">
        <v>3.6099999999999999E-4</v>
      </c>
      <c r="M49" s="6">
        <f t="shared" si="10"/>
        <v>2.1171873148927295E-3</v>
      </c>
      <c r="N49" s="11">
        <v>367.70600000000002</v>
      </c>
      <c r="O49" s="6">
        <f>((N49-N38)/N38)*100</f>
        <v>2.1756985352213497E-3</v>
      </c>
      <c r="P49" s="11">
        <v>1.4E-2</v>
      </c>
      <c r="Q49" s="6">
        <f t="shared" si="11"/>
        <v>3.8073895992994404E-3</v>
      </c>
    </row>
    <row r="50" spans="1:17" x14ac:dyDescent="0.3">
      <c r="A50">
        <v>13</v>
      </c>
      <c r="B50">
        <v>3</v>
      </c>
      <c r="F50" s="3">
        <v>4.990157</v>
      </c>
      <c r="G50" s="6">
        <f>((F50-F38)/F38)*100</f>
        <v>-1.0219074925260141E-2</v>
      </c>
      <c r="H50" s="29">
        <v>2.6999999999999999E-5</v>
      </c>
      <c r="I50" s="6">
        <f t="shared" si="9"/>
        <v>5.4106514083625029E-4</v>
      </c>
      <c r="J50" s="3">
        <v>17.05151</v>
      </c>
      <c r="K50" s="6">
        <f>((J50-J38)/J38)*100</f>
        <v>2.7500727115010525E-2</v>
      </c>
      <c r="L50" s="3">
        <v>3.6499999999999998E-4</v>
      </c>
      <c r="M50" s="6">
        <f t="shared" si="10"/>
        <v>2.1405728876797421E-3</v>
      </c>
      <c r="N50" s="11">
        <v>367.72399999999999</v>
      </c>
      <c r="O50" s="6">
        <f>((N50-N38)/N38)*100</f>
        <v>7.071020239438469E-3</v>
      </c>
      <c r="P50" s="11">
        <v>1.4E-2</v>
      </c>
      <c r="Q50" s="6">
        <f t="shared" si="11"/>
        <v>3.8072032285083376E-3</v>
      </c>
    </row>
    <row r="51" spans="1:17" x14ac:dyDescent="0.3">
      <c r="A51">
        <v>14</v>
      </c>
      <c r="B51">
        <v>4</v>
      </c>
      <c r="F51" s="3">
        <v>4.9901289999999996</v>
      </c>
      <c r="G51" s="6">
        <f>((F51-F38)/F38)*100</f>
        <v>-1.0780122176065715E-2</v>
      </c>
      <c r="H51" s="29">
        <v>2.8E-5</v>
      </c>
      <c r="I51" s="6">
        <f t="shared" si="9"/>
        <v>5.6110773889813271E-4</v>
      </c>
      <c r="J51" s="3">
        <v>17.051784999999999</v>
      </c>
      <c r="K51" s="6">
        <f>((J51-J38)/J38)*100</f>
        <v>2.9113931030663964E-2</v>
      </c>
      <c r="L51" s="3">
        <v>3.6499999999999998E-4</v>
      </c>
      <c r="M51" s="6">
        <f t="shared" si="10"/>
        <v>2.1405383659247402E-3</v>
      </c>
      <c r="N51" s="11">
        <v>367.726</v>
      </c>
      <c r="O51" s="6">
        <f>((N51-N38)/N38)*100</f>
        <v>7.6149448732438065E-3</v>
      </c>
      <c r="P51" s="11">
        <v>1.4E-2</v>
      </c>
      <c r="Q51" s="6">
        <f t="shared" si="11"/>
        <v>3.8071825217689263E-3</v>
      </c>
    </row>
    <row r="52" spans="1:17" x14ac:dyDescent="0.3">
      <c r="A52">
        <v>15</v>
      </c>
      <c r="B52">
        <v>5</v>
      </c>
      <c r="F52" s="3">
        <v>4.9900469999999997</v>
      </c>
      <c r="G52" s="6">
        <f>((F52-F38)/F38)*100</f>
        <v>-1.2423189124830588E-2</v>
      </c>
      <c r="H52" s="29">
        <v>2.6999999999999999E-5</v>
      </c>
      <c r="I52" s="6">
        <f t="shared" si="9"/>
        <v>5.4107706801158383E-4</v>
      </c>
      <c r="J52" s="3">
        <v>17.052256</v>
      </c>
      <c r="K52" s="6">
        <f>((J52-J38)/J38)*100</f>
        <v>3.1876909373495244E-2</v>
      </c>
      <c r="L52" s="3">
        <v>3.5199999999999999E-4</v>
      </c>
      <c r="M52" s="6">
        <f t="shared" si="10"/>
        <v>2.0642429951790542E-3</v>
      </c>
      <c r="N52" s="11">
        <v>367.72399999999999</v>
      </c>
      <c r="O52" s="6">
        <f>((N52-N38)/N38)*100</f>
        <v>7.071020239438469E-3</v>
      </c>
      <c r="P52" s="11">
        <v>1.4E-2</v>
      </c>
      <c r="Q52" s="6">
        <f t="shared" si="11"/>
        <v>3.8072032285083376E-3</v>
      </c>
    </row>
    <row r="53" spans="1:17" x14ac:dyDescent="0.3">
      <c r="A53">
        <v>16</v>
      </c>
      <c r="B53">
        <v>6</v>
      </c>
      <c r="F53" s="3">
        <v>4.9900630000000001</v>
      </c>
      <c r="G53" s="6">
        <f>((F53-F38)/F38)*100</f>
        <v>-1.2102590695793747E-2</v>
      </c>
      <c r="H53" s="29">
        <v>2.8E-5</v>
      </c>
      <c r="I53" s="6">
        <f t="shared" si="9"/>
        <v>5.611151602695196E-4</v>
      </c>
      <c r="J53" s="3">
        <v>17.052475000000001</v>
      </c>
      <c r="K53" s="6">
        <f>((J53-J38)/J38)*100</f>
        <v>3.3161606309975847E-2</v>
      </c>
      <c r="L53" s="3">
        <v>3.7800000000000003E-4</v>
      </c>
      <c r="M53" s="6">
        <f t="shared" si="10"/>
        <v>2.2166870205058212E-3</v>
      </c>
      <c r="N53" s="11">
        <v>367.73099999999999</v>
      </c>
      <c r="O53" s="6">
        <f>((N53-N38)/N38)*100</f>
        <v>8.9747564577494204E-3</v>
      </c>
      <c r="P53" s="11">
        <v>1.4999999999999999E-2</v>
      </c>
      <c r="Q53" s="6">
        <f t="shared" si="11"/>
        <v>4.0790686670419407E-3</v>
      </c>
    </row>
    <row r="54" spans="1:17" x14ac:dyDescent="0.3">
      <c r="A54">
        <v>17</v>
      </c>
      <c r="B54">
        <v>7</v>
      </c>
      <c r="F54" s="3">
        <v>4.9901039999999997</v>
      </c>
      <c r="G54" s="6">
        <f>((F54-F38)/F38)*100</f>
        <v>-1.1281057221420209E-2</v>
      </c>
      <c r="H54" s="29">
        <v>2.8E-5</v>
      </c>
      <c r="I54" s="6">
        <f t="shared" si="9"/>
        <v>5.6111055000056113E-4</v>
      </c>
      <c r="J54" s="3">
        <v>17.053625</v>
      </c>
      <c r="K54" s="6">
        <f>((J54-J38)/J38)*100</f>
        <v>3.9907731775467872E-2</v>
      </c>
      <c r="L54" s="3">
        <v>3.7100000000000002E-4</v>
      </c>
      <c r="M54" s="6">
        <f t="shared" si="10"/>
        <v>2.1754905481972311E-3</v>
      </c>
      <c r="N54" s="11">
        <v>367.762</v>
      </c>
      <c r="O54" s="6">
        <f>((N54-N38)/N38)*100</f>
        <v>1.7405588281693505E-2</v>
      </c>
      <c r="P54" s="11">
        <v>1.4E-2</v>
      </c>
      <c r="Q54" s="6">
        <f t="shared" si="11"/>
        <v>3.8068098389719435E-3</v>
      </c>
    </row>
    <row r="55" spans="1:17" x14ac:dyDescent="0.3">
      <c r="A55">
        <v>18</v>
      </c>
      <c r="B55">
        <v>8</v>
      </c>
      <c r="F55" s="3">
        <v>4.9899889999999996</v>
      </c>
      <c r="G55" s="6">
        <f>((F55-F38)/F38)*100</f>
        <v>-1.3585358430057997E-2</v>
      </c>
      <c r="H55" s="29">
        <v>2.8E-5</v>
      </c>
      <c r="I55" s="6">
        <f t="shared" si="9"/>
        <v>5.6112348143452827E-4</v>
      </c>
      <c r="J55" s="3">
        <v>17.053497</v>
      </c>
      <c r="K55" s="6">
        <f>((J55-J38)/J38)*100</f>
        <v>3.915685868017698E-2</v>
      </c>
      <c r="L55" s="3">
        <v>3.7300000000000001E-4</v>
      </c>
      <c r="M55" s="6">
        <f t="shared" si="10"/>
        <v>2.1872346768524956E-3</v>
      </c>
      <c r="N55" s="11">
        <v>367.74200000000002</v>
      </c>
      <c r="O55" s="6">
        <f>((N55-N38)/N38)*100</f>
        <v>1.1966341943671048E-2</v>
      </c>
      <c r="P55" s="11">
        <v>1.4999999999999999E-2</v>
      </c>
      <c r="Q55" s="6">
        <f t="shared" si="11"/>
        <v>4.0789466528163764E-3</v>
      </c>
    </row>
    <row r="56" spans="1:17" x14ac:dyDescent="0.3">
      <c r="A56">
        <v>19</v>
      </c>
      <c r="B56">
        <v>9</v>
      </c>
      <c r="F56" s="3">
        <v>4.9899800000000001</v>
      </c>
      <c r="G56" s="6">
        <f>((F56-F38)/F38)*100</f>
        <v>-1.3765695046375648E-2</v>
      </c>
      <c r="H56" s="29">
        <v>2.8E-5</v>
      </c>
      <c r="I56" s="6">
        <f t="shared" si="9"/>
        <v>5.6112449348494375E-4</v>
      </c>
      <c r="J56" s="3">
        <v>17.054172999999999</v>
      </c>
      <c r="K56" s="6">
        <f>((J56-J38)/J38)*100</f>
        <v>4.312240721466961E-2</v>
      </c>
      <c r="L56" s="3">
        <v>3.7800000000000003E-4</v>
      </c>
      <c r="M56" s="6">
        <f t="shared" si="10"/>
        <v>2.2164663158981677E-3</v>
      </c>
      <c r="N56" s="11">
        <v>367.755</v>
      </c>
      <c r="O56" s="6">
        <f>((N56-N38)/N38)*100</f>
        <v>1.5501852063382551E-2</v>
      </c>
      <c r="P56" s="11">
        <v>1.4999999999999999E-2</v>
      </c>
      <c r="Q56" s="6">
        <f t="shared" si="11"/>
        <v>4.0788024635966882E-3</v>
      </c>
    </row>
    <row r="57" spans="1:17" x14ac:dyDescent="0.3">
      <c r="A57">
        <v>20</v>
      </c>
      <c r="B57">
        <v>10</v>
      </c>
      <c r="F57" s="3">
        <v>4.9899839999999998</v>
      </c>
      <c r="G57" s="6">
        <f>((F57-F38)/F38)*100</f>
        <v>-1.3685545439125337E-2</v>
      </c>
      <c r="H57" s="29">
        <v>2.8E-5</v>
      </c>
      <c r="I57" s="6">
        <f t="shared" si="9"/>
        <v>5.6112404368430843E-4</v>
      </c>
      <c r="J57" s="3">
        <v>17.054409</v>
      </c>
      <c r="K57" s="6">
        <f>((J57-J38)/J38)*100</f>
        <v>4.4506829484116738E-2</v>
      </c>
      <c r="L57" s="3">
        <v>3.6499999999999998E-4</v>
      </c>
      <c r="M57" s="6">
        <f t="shared" si="10"/>
        <v>2.1402090216084296E-3</v>
      </c>
      <c r="N57" s="11">
        <v>367.76100000000002</v>
      </c>
      <c r="O57" s="6">
        <f>((N57-N38)/N38)*100</f>
        <v>1.7133625964798564E-2</v>
      </c>
      <c r="P57" s="11">
        <v>1.4E-2</v>
      </c>
      <c r="Q57" s="6">
        <f t="shared" si="11"/>
        <v>3.8068201902866261E-3</v>
      </c>
    </row>
    <row r="58" spans="1:17" x14ac:dyDescent="0.3">
      <c r="A58">
        <v>21</v>
      </c>
      <c r="B58">
        <v>11</v>
      </c>
      <c r="F58" s="3">
        <v>4.9900029999999997</v>
      </c>
      <c r="G58" s="6">
        <f>((F58-F38)/F38)*100</f>
        <v>-1.3304834804655209E-2</v>
      </c>
      <c r="H58" s="29">
        <v>2.8E-5</v>
      </c>
      <c r="I58" s="6">
        <f t="shared" si="9"/>
        <v>5.6112190714113807E-4</v>
      </c>
      <c r="J58" s="3">
        <v>17.055115000000001</v>
      </c>
      <c r="K58" s="6">
        <f>((J58-J38)/J38)*100</f>
        <v>4.864836390033217E-2</v>
      </c>
      <c r="L58" s="3">
        <v>3.6900000000000002E-4</v>
      </c>
      <c r="M58" s="6">
        <f t="shared" si="10"/>
        <v>2.1635738017597651E-3</v>
      </c>
      <c r="N58" s="11">
        <v>367.779</v>
      </c>
      <c r="O58" s="6">
        <f>((N58-N38)/N38)*100</f>
        <v>2.2028947669015683E-2</v>
      </c>
      <c r="P58" s="11">
        <v>1.4E-2</v>
      </c>
      <c r="Q58" s="6">
        <f t="shared" si="11"/>
        <v>3.8066338752348557E-3</v>
      </c>
    </row>
    <row r="59" spans="1:17" x14ac:dyDescent="0.3">
      <c r="A59">
        <v>22</v>
      </c>
      <c r="B59">
        <v>12</v>
      </c>
      <c r="F59" s="3">
        <v>4.9897919999999996</v>
      </c>
      <c r="G59" s="6">
        <f>((F59-F38)/F38)*100</f>
        <v>-1.7532726587460658E-2</v>
      </c>
      <c r="H59" s="29">
        <v>2.9E-5</v>
      </c>
      <c r="I59" s="6">
        <f t="shared" si="9"/>
        <v>5.8118655046142213E-4</v>
      </c>
      <c r="J59" s="3">
        <v>17.054925999999998</v>
      </c>
      <c r="K59" s="6">
        <f>((J59-J38)/J38)*100</f>
        <v>4.7539652845553532E-2</v>
      </c>
      <c r="L59" s="3">
        <v>3.8499999999999998E-4</v>
      </c>
      <c r="M59" s="6">
        <f t="shared" si="10"/>
        <v>2.2574123159490697E-3</v>
      </c>
      <c r="N59" s="11">
        <v>367.74400000000003</v>
      </c>
      <c r="O59" s="6">
        <f>((N59-N38)/N38)*100</f>
        <v>1.2510266577476383E-2</v>
      </c>
      <c r="P59" s="11">
        <v>1.4999999999999999E-2</v>
      </c>
      <c r="Q59" s="6">
        <f t="shared" si="11"/>
        <v>4.0789244691959619E-3</v>
      </c>
    </row>
    <row r="60" spans="1:17" x14ac:dyDescent="0.3">
      <c r="A60">
        <v>23</v>
      </c>
      <c r="B60">
        <v>13</v>
      </c>
      <c r="F60" s="3">
        <v>4.9899259999999996</v>
      </c>
      <c r="G60" s="6">
        <f>((F60-F38)/F38)*100</f>
        <v>-1.4847714744352744E-2</v>
      </c>
      <c r="H60" s="29">
        <v>2.9E-5</v>
      </c>
      <c r="I60" s="6">
        <f t="shared" si="9"/>
        <v>5.8117094321639246E-4</v>
      </c>
      <c r="J60" s="3">
        <v>17.055674</v>
      </c>
      <c r="K60" s="6">
        <f>((J60-J38)/J38)*100</f>
        <v>5.1927567496164215E-2</v>
      </c>
      <c r="L60" s="3">
        <v>3.8499999999999998E-4</v>
      </c>
      <c r="M60" s="6">
        <f t="shared" si="10"/>
        <v>2.2573133140326202E-3</v>
      </c>
      <c r="N60" s="11">
        <v>367.78</v>
      </c>
      <c r="O60" s="6">
        <f>((N60-N38)/N38)*100</f>
        <v>2.2300909985910621E-2</v>
      </c>
      <c r="P60" s="11">
        <v>1.4999999999999999E-2</v>
      </c>
      <c r="Q60" s="6">
        <f t="shared" si="11"/>
        <v>4.0785252052857688E-3</v>
      </c>
    </row>
    <row r="61" spans="1:17" x14ac:dyDescent="0.3">
      <c r="A61">
        <v>24</v>
      </c>
      <c r="B61">
        <v>14</v>
      </c>
      <c r="F61" s="3">
        <v>4.9896409999999998</v>
      </c>
      <c r="G61" s="6">
        <f>((F61-F38)/F38)*100</f>
        <v>-2.0558374261404645E-2</v>
      </c>
      <c r="H61" s="29">
        <v>3.0000000000000001E-5</v>
      </c>
      <c r="I61" s="6">
        <f t="shared" si="9"/>
        <v>6.0124566075996251E-4</v>
      </c>
      <c r="J61" s="3">
        <v>17.055513000000001</v>
      </c>
      <c r="K61" s="6">
        <f>((J61-J38)/J38)*100</f>
        <v>5.0983109931003252E-2</v>
      </c>
      <c r="L61" s="3">
        <v>3.97E-4</v>
      </c>
      <c r="M61" s="6">
        <f t="shared" si="10"/>
        <v>2.3276931042766052E-3</v>
      </c>
      <c r="N61" s="11">
        <v>367.73399999999998</v>
      </c>
      <c r="O61" s="6">
        <f>((N61-N38)/N38)*100</f>
        <v>9.7906434084496959E-3</v>
      </c>
      <c r="P61" s="11">
        <v>1.4999999999999999E-2</v>
      </c>
      <c r="Q61" s="6">
        <f t="shared" si="11"/>
        <v>4.0790353897110412E-3</v>
      </c>
    </row>
    <row r="62" spans="1:17" x14ac:dyDescent="0.3">
      <c r="A62">
        <v>25</v>
      </c>
      <c r="B62">
        <v>15</v>
      </c>
      <c r="F62" s="3">
        <v>4.9897879999999999</v>
      </c>
      <c r="G62" s="6">
        <f>((F62-F38)/F38)*100</f>
        <v>-1.7612876194710973E-2</v>
      </c>
      <c r="H62" s="29">
        <v>2.8E-5</v>
      </c>
      <c r="I62" s="6">
        <f t="shared" si="9"/>
        <v>5.6114608476352096E-4</v>
      </c>
      <c r="J62" s="3">
        <v>17.056166000000001</v>
      </c>
      <c r="K62" s="6">
        <f>((J62-J38)/J38)*100</f>
        <v>5.481373595619312E-2</v>
      </c>
      <c r="L62" s="3">
        <v>3.6400000000000001E-4</v>
      </c>
      <c r="M62" s="6">
        <f t="shared" si="10"/>
        <v>2.1341255707759878E-3</v>
      </c>
      <c r="N62" s="11">
        <v>367.77</v>
      </c>
      <c r="O62" s="6">
        <f>((N62-N38)/N38)*100</f>
        <v>1.9581286816899392E-2</v>
      </c>
      <c r="P62" s="11">
        <v>1.4E-2</v>
      </c>
      <c r="Q62" s="6">
        <f t="shared" si="11"/>
        <v>3.8067270304810077E-3</v>
      </c>
    </row>
    <row r="63" spans="1:17" x14ac:dyDescent="0.3">
      <c r="A63">
        <v>26</v>
      </c>
      <c r="B63">
        <v>16</v>
      </c>
      <c r="F63" s="3">
        <v>4.9897819999999999</v>
      </c>
      <c r="G63" s="6">
        <f>((F63-F38)/F38)*100</f>
        <v>-1.7733100605595336E-2</v>
      </c>
      <c r="H63" s="29">
        <v>2.9E-5</v>
      </c>
      <c r="I63" s="6">
        <f t="shared" si="9"/>
        <v>5.8118771521481298E-4</v>
      </c>
      <c r="J63" s="3">
        <v>17.056865999999999</v>
      </c>
      <c r="K63" s="6">
        <f>((J63-J38)/J38)*100</f>
        <v>5.8920073196051491E-2</v>
      </c>
      <c r="L63" s="3">
        <v>3.8699999999999997E-4</v>
      </c>
      <c r="M63" s="6">
        <f t="shared" si="10"/>
        <v>2.2688810476672559E-3</v>
      </c>
      <c r="N63" s="11">
        <v>367.78399999999999</v>
      </c>
      <c r="O63" s="6">
        <f>((N63-N38)/N38)*100</f>
        <v>2.3388759253521296E-2</v>
      </c>
      <c r="P63" s="11">
        <v>1.4999999999999999E-2</v>
      </c>
      <c r="Q63" s="6">
        <f t="shared" si="11"/>
        <v>4.0784808474539401E-3</v>
      </c>
    </row>
    <row r="64" spans="1:17" x14ac:dyDescent="0.3">
      <c r="A64">
        <v>27</v>
      </c>
      <c r="B64">
        <v>17</v>
      </c>
      <c r="F64" s="3">
        <v>4.989751</v>
      </c>
      <c r="G64" s="6">
        <f>((F64-F38)/F38)*100</f>
        <v>-1.8354260061834198E-2</v>
      </c>
      <c r="H64" s="29">
        <v>2.6999999999999999E-5</v>
      </c>
      <c r="I64" s="6">
        <f t="shared" si="9"/>
        <v>5.4110916556758038E-4</v>
      </c>
      <c r="J64" s="3">
        <v>17.057409</v>
      </c>
      <c r="K64" s="6">
        <f>((J64-J38)/J38)*100</f>
        <v>6.2105417654979983E-2</v>
      </c>
      <c r="L64" s="3">
        <v>3.6400000000000001E-4</v>
      </c>
      <c r="M64" s="6">
        <f t="shared" si="10"/>
        <v>2.1339700537168337E-3</v>
      </c>
      <c r="N64" s="11">
        <v>367.791</v>
      </c>
      <c r="O64" s="6">
        <f>((N64-N38)/N38)*100</f>
        <v>2.5292495471832249E-2</v>
      </c>
      <c r="P64" s="11">
        <v>1.4E-2</v>
      </c>
      <c r="Q64" s="6">
        <f t="shared" si="11"/>
        <v>3.8065096753319145E-3</v>
      </c>
    </row>
    <row r="65" spans="1:17" x14ac:dyDescent="0.3">
      <c r="A65">
        <v>28</v>
      </c>
      <c r="B65">
        <v>18</v>
      </c>
      <c r="F65" s="3">
        <v>4.9897770000000001</v>
      </c>
      <c r="G65" s="6">
        <f>((F65-F38)/F38)*100</f>
        <v>-1.7833287614662678E-2</v>
      </c>
      <c r="H65" s="29">
        <v>2.6999999999999999E-5</v>
      </c>
      <c r="I65" s="6">
        <f t="shared" si="9"/>
        <v>5.4110634603510331E-4</v>
      </c>
      <c r="J65" s="3">
        <v>17.057770000000001</v>
      </c>
      <c r="K65" s="6">
        <f>((J65-J38)/J38)*100</f>
        <v>6.4223114431549891E-2</v>
      </c>
      <c r="L65" s="3">
        <v>3.6200000000000002E-4</v>
      </c>
      <c r="M65" s="6">
        <f t="shared" si="10"/>
        <v>2.122200029663901E-3</v>
      </c>
      <c r="N65" s="11">
        <v>367.803</v>
      </c>
      <c r="O65" s="6">
        <f>((N65-N38)/N38)*100</f>
        <v>2.8556043274648814E-2</v>
      </c>
      <c r="P65" s="11">
        <v>1.4E-2</v>
      </c>
      <c r="Q65" s="6">
        <f t="shared" si="11"/>
        <v>3.8063854835333043E-3</v>
      </c>
    </row>
    <row r="66" spans="1:17" x14ac:dyDescent="0.3">
      <c r="A66">
        <v>29</v>
      </c>
      <c r="B66">
        <v>19</v>
      </c>
      <c r="F66" s="3">
        <v>4.9896279999999997</v>
      </c>
      <c r="G66" s="6">
        <f>((F66-F38)/F38)*100</f>
        <v>-2.0818860484990407E-2</v>
      </c>
      <c r="H66" s="29">
        <v>2.6999999999999999E-5</v>
      </c>
      <c r="I66" s="6">
        <f t="shared" si="9"/>
        <v>5.4112250452338325E-4</v>
      </c>
      <c r="J66" s="3">
        <v>17.057815999999999</v>
      </c>
      <c r="K66" s="6">
        <f>((J66-J38)/J38)*100</f>
        <v>6.4492959450155402E-2</v>
      </c>
      <c r="L66" s="3">
        <v>3.6200000000000002E-4</v>
      </c>
      <c r="M66" s="6">
        <f t="shared" si="10"/>
        <v>2.1221943067037427E-3</v>
      </c>
      <c r="N66" s="11">
        <v>367.78199999999998</v>
      </c>
      <c r="O66" s="6">
        <f>((N66-N38)/N38)*100</f>
        <v>2.2844834619715957E-2</v>
      </c>
      <c r="P66" s="11">
        <v>1.4E-2</v>
      </c>
      <c r="Q66" s="6">
        <f t="shared" si="11"/>
        <v>3.8066028244992957E-3</v>
      </c>
    </row>
    <row r="67" spans="1:17" x14ac:dyDescent="0.3">
      <c r="A67">
        <v>30</v>
      </c>
      <c r="B67">
        <v>20</v>
      </c>
      <c r="F67" s="3">
        <v>4.9896659999999997</v>
      </c>
      <c r="G67" s="6">
        <f>((F67-F38)/F38)*100</f>
        <v>-2.0057439216050153E-2</v>
      </c>
      <c r="H67" s="29">
        <v>2.6999999999999999E-5</v>
      </c>
      <c r="I67" s="6">
        <f t="shared" si="9"/>
        <v>5.4111838347496613E-4</v>
      </c>
      <c r="J67" s="3">
        <v>17.058482999999999</v>
      </c>
      <c r="K67" s="6">
        <f>((J67-J38)/J38)*100</f>
        <v>6.8405712220143702E-2</v>
      </c>
      <c r="L67" s="3">
        <v>3.6200000000000002E-4</v>
      </c>
      <c r="M67" s="6">
        <f t="shared" si="10"/>
        <v>2.1221113272499085E-3</v>
      </c>
      <c r="N67" s="11">
        <v>367.80200000000002</v>
      </c>
      <c r="O67" s="6">
        <f>((N67-N38)/N38)*100</f>
        <v>2.8284080957753876E-2</v>
      </c>
      <c r="P67" s="11">
        <v>1.4E-2</v>
      </c>
      <c r="Q67" s="6">
        <f t="shared" si="11"/>
        <v>3.8063958325403337E-3</v>
      </c>
    </row>
    <row r="68" spans="1:17" x14ac:dyDescent="0.3">
      <c r="A68">
        <v>31</v>
      </c>
      <c r="B68">
        <v>21</v>
      </c>
      <c r="F68" s="3">
        <v>4.9896589999999996</v>
      </c>
      <c r="G68" s="6">
        <f>((F68-F38)/F38)*100</f>
        <v>-2.0197701028751545E-2</v>
      </c>
      <c r="H68" s="29">
        <v>2.8E-5</v>
      </c>
      <c r="I68" s="6">
        <f t="shared" si="9"/>
        <v>5.6116059233707165E-4</v>
      </c>
      <c r="J68" s="3">
        <v>17.059176999999998</v>
      </c>
      <c r="K68" s="6">
        <f>((J68-J38)/J38)*100</f>
        <v>7.2476852283665835E-2</v>
      </c>
      <c r="L68" s="3">
        <v>3.6999999999999999E-4</v>
      </c>
      <c r="M68" s="6">
        <f t="shared" si="10"/>
        <v>2.1689205757112434E-3</v>
      </c>
      <c r="N68" s="11">
        <v>367.81599999999997</v>
      </c>
      <c r="O68" s="6">
        <f>((N68-N38)/N38)*100</f>
        <v>3.2091553394360324E-2</v>
      </c>
      <c r="P68" s="11">
        <v>1.4E-2</v>
      </c>
      <c r="Q68" s="6">
        <f t="shared" si="11"/>
        <v>3.8062509515627385E-3</v>
      </c>
    </row>
    <row r="69" spans="1:17" x14ac:dyDescent="0.3">
      <c r="A69" s="2"/>
    </row>
  </sheetData>
  <mergeCells count="2">
    <mergeCell ref="F1:P1"/>
    <mergeCell ref="S1:A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33"/>
  <sheetViews>
    <sheetView workbookViewId="0">
      <selection activeCell="E3" sqref="E3:E21"/>
    </sheetView>
  </sheetViews>
  <sheetFormatPr defaultRowHeight="14.4" x14ac:dyDescent="0.3"/>
  <cols>
    <col min="1" max="1" width="11.5546875" customWidth="1"/>
    <col min="4" max="5" width="11.6640625" customWidth="1"/>
    <col min="18" max="18" width="24.5546875" style="5" customWidth="1"/>
    <col min="35" max="35" width="9.109375" style="3"/>
  </cols>
  <sheetData>
    <row r="1" spans="1:37" x14ac:dyDescent="0.3">
      <c r="A1" t="s">
        <v>14</v>
      </c>
      <c r="B1" t="s">
        <v>4</v>
      </c>
      <c r="F1" s="247" t="s">
        <v>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2"/>
      <c r="R1" s="17"/>
      <c r="S1" s="248" t="s">
        <v>36</v>
      </c>
      <c r="T1" s="248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</row>
    <row r="2" spans="1:37" x14ac:dyDescent="0.3">
      <c r="A2" t="s">
        <v>8</v>
      </c>
      <c r="B2" t="s">
        <v>1</v>
      </c>
      <c r="C2" s="1" t="s">
        <v>0</v>
      </c>
      <c r="D2" t="s">
        <v>34</v>
      </c>
      <c r="E2" t="s">
        <v>54</v>
      </c>
      <c r="F2" t="s">
        <v>18</v>
      </c>
      <c r="G2" s="24" t="s">
        <v>39</v>
      </c>
      <c r="H2" t="s">
        <v>22</v>
      </c>
      <c r="I2" t="s">
        <v>42</v>
      </c>
      <c r="J2" t="s">
        <v>20</v>
      </c>
      <c r="K2" s="24" t="s">
        <v>39</v>
      </c>
      <c r="L2" t="s">
        <v>23</v>
      </c>
      <c r="M2" t="s">
        <v>42</v>
      </c>
      <c r="N2" t="s">
        <v>24</v>
      </c>
      <c r="O2" s="24" t="s">
        <v>39</v>
      </c>
      <c r="P2" t="s">
        <v>23</v>
      </c>
      <c r="Q2" t="s">
        <v>42</v>
      </c>
      <c r="S2" s="5" t="s">
        <v>18</v>
      </c>
      <c r="T2" s="5" t="s">
        <v>39</v>
      </c>
      <c r="U2" s="5" t="s">
        <v>23</v>
      </c>
      <c r="V2" s="5" t="s">
        <v>42</v>
      </c>
      <c r="W2" s="5" t="s">
        <v>19</v>
      </c>
      <c r="X2" s="5" t="s">
        <v>39</v>
      </c>
      <c r="Y2" s="5" t="s">
        <v>23</v>
      </c>
      <c r="Z2" s="5" t="s">
        <v>42</v>
      </c>
      <c r="AA2" s="5" t="s">
        <v>20</v>
      </c>
      <c r="AB2" s="5" t="s">
        <v>39</v>
      </c>
      <c r="AC2" s="5" t="s">
        <v>23</v>
      </c>
      <c r="AD2" s="5" t="s">
        <v>42</v>
      </c>
      <c r="AE2" s="5" t="s">
        <v>21</v>
      </c>
      <c r="AF2" s="5" t="s">
        <v>39</v>
      </c>
      <c r="AG2" s="5" t="s">
        <v>23</v>
      </c>
      <c r="AH2" s="5" t="s">
        <v>24</v>
      </c>
      <c r="AI2" s="4"/>
      <c r="AJ2" s="5" t="s">
        <v>23</v>
      </c>
      <c r="AK2" s="5" t="s">
        <v>42</v>
      </c>
    </row>
    <row r="3" spans="1:37" x14ac:dyDescent="0.3">
      <c r="A3">
        <v>1</v>
      </c>
      <c r="B3">
        <v>-4</v>
      </c>
      <c r="C3" s="2">
        <v>94.4</v>
      </c>
      <c r="D3" s="2">
        <f>((C3)/94.4)*100</f>
        <v>100</v>
      </c>
      <c r="E3" s="2">
        <f>(((D5/100)*0.48)/(1-0.52*(D5/100)))*100</f>
        <v>99.823608269244289</v>
      </c>
      <c r="F3" s="3">
        <v>4.984407</v>
      </c>
      <c r="G3" s="3"/>
      <c r="H3" s="3">
        <v>2.5999999999999998E-4</v>
      </c>
      <c r="I3" s="6">
        <f>(H3/F3)*100</f>
        <v>5.2162674516747923E-3</v>
      </c>
      <c r="J3" s="3">
        <v>17.023599999999998</v>
      </c>
      <c r="K3" s="3"/>
      <c r="L3" s="3">
        <v>3.2520000000000001E-3</v>
      </c>
      <c r="M3" s="6">
        <f>(L3/J3)*100</f>
        <v>1.9102892455179873E-2</v>
      </c>
      <c r="N3" s="11">
        <v>366.27600000000001</v>
      </c>
      <c r="O3" s="11"/>
      <c r="P3" s="11">
        <v>5.7000000000000002E-2</v>
      </c>
      <c r="Q3" s="6">
        <f>(P3/N3)*100</f>
        <v>1.556203518658061E-2</v>
      </c>
      <c r="R3" s="9"/>
      <c r="S3" s="4">
        <v>8.8141420000000004</v>
      </c>
      <c r="T3" s="4">
        <v>0</v>
      </c>
      <c r="U3" s="4">
        <v>2.9E-4</v>
      </c>
      <c r="V3" s="4">
        <f>(U3/S3)*100</f>
        <v>3.2901670973760123E-3</v>
      </c>
      <c r="W3" s="4">
        <v>8.3151650000000004</v>
      </c>
      <c r="X3" s="4">
        <v>0</v>
      </c>
      <c r="Y3" s="4">
        <v>2.61E-4</v>
      </c>
      <c r="Z3" s="4">
        <f>(Y3/W3)*100</f>
        <v>3.1388433061761249E-3</v>
      </c>
      <c r="AA3" s="4">
        <v>11.038975000000001</v>
      </c>
      <c r="AB3" s="4">
        <v>0</v>
      </c>
      <c r="AC3" s="4">
        <v>4.0700000000000003E-4</v>
      </c>
      <c r="AD3" s="4">
        <f>(AC3/AA3)*100</f>
        <v>3.6869365135802916E-3</v>
      </c>
      <c r="AE3" s="4">
        <v>110.62327000000001</v>
      </c>
      <c r="AF3" s="4">
        <v>0</v>
      </c>
      <c r="AG3" s="4">
        <v>1.9499999999999999E-3</v>
      </c>
      <c r="AH3" s="5">
        <v>757.21100000000001</v>
      </c>
      <c r="AI3" s="4">
        <v>0</v>
      </c>
      <c r="AJ3" s="9">
        <v>6.0999999999999999E-2</v>
      </c>
      <c r="AK3" s="4">
        <f t="shared" ref="AK3:AK17" si="0">(AJ3/AH3)*100</f>
        <v>8.0558787444979015E-3</v>
      </c>
    </row>
    <row r="4" spans="1:37" x14ac:dyDescent="0.3">
      <c r="A4">
        <v>2</v>
      </c>
      <c r="B4">
        <v>-3</v>
      </c>
      <c r="C4" s="2">
        <v>94.66</v>
      </c>
      <c r="D4" s="2">
        <f t="shared" ref="D4:D21" si="1">((C4)/94.4)*100</f>
        <v>100.27542372881355</v>
      </c>
      <c r="E4" s="2">
        <f t="shared" ref="E4:E21" si="2">(((D6/100)*0.48)/(1-0.52*(D6/100)))*100</f>
        <v>100.42023125989752</v>
      </c>
      <c r="F4" s="3">
        <v>4.9847250000000001</v>
      </c>
      <c r="G4" s="3"/>
      <c r="H4" s="3">
        <v>2.5700000000000001E-4</v>
      </c>
      <c r="I4" s="6">
        <f>(H4/F4)*100</f>
        <v>5.1557508187512853E-3</v>
      </c>
      <c r="J4" s="3">
        <v>17.022300999999999</v>
      </c>
      <c r="K4" s="3"/>
      <c r="L4" s="3">
        <v>3.2030000000000001E-3</v>
      </c>
      <c r="M4" s="6">
        <f>(L4/J4)*100</f>
        <v>1.8816492552916321E-2</v>
      </c>
      <c r="N4" s="11">
        <v>366.29500000000002</v>
      </c>
      <c r="O4" s="11"/>
      <c r="P4" s="11">
        <v>5.6000000000000001E-2</v>
      </c>
      <c r="Q4" s="6">
        <f>(P4/N4)*100</f>
        <v>1.5288223972481196E-2</v>
      </c>
      <c r="R4" s="9"/>
      <c r="S4" s="4">
        <v>8.8145849999999992</v>
      </c>
      <c r="T4" s="4">
        <f>((S4-S3)/S3)*100</f>
        <v>5.0260138763235374E-3</v>
      </c>
      <c r="U4" s="4">
        <v>2.7999999999999998E-4</v>
      </c>
      <c r="V4" s="4">
        <f>(U4/S4)*100</f>
        <v>3.1765534055205095E-3</v>
      </c>
      <c r="W4" s="4">
        <v>8.3152030000000003</v>
      </c>
      <c r="X4" s="4">
        <f>((W4-W3)/W3)*100</f>
        <v>4.5699634342773106E-4</v>
      </c>
      <c r="Y4" s="4">
        <v>2.5300000000000002E-4</v>
      </c>
      <c r="Z4" s="4">
        <f>(Y4/W4)*100</f>
        <v>3.0426196450044577E-3</v>
      </c>
      <c r="AA4" s="4">
        <v>11.039728</v>
      </c>
      <c r="AB4" s="4">
        <f>((AA4-AA3)/AA3)*100</f>
        <v>6.8212854907231833E-3</v>
      </c>
      <c r="AC4" s="4">
        <v>3.9500000000000001E-4</v>
      </c>
      <c r="AD4" s="4">
        <f>(AC4/AA4)*100</f>
        <v>3.5779867040202445E-3</v>
      </c>
      <c r="AE4" s="4">
        <v>110.62531</v>
      </c>
      <c r="AF4" s="4">
        <v>3.9500000000000001E-4</v>
      </c>
      <c r="AG4" s="4">
        <v>1.89E-3</v>
      </c>
      <c r="AH4" s="9">
        <v>757.29399999999998</v>
      </c>
      <c r="AI4" s="4">
        <v>3.9500000000000001E-4</v>
      </c>
      <c r="AJ4" s="9">
        <v>5.8999999999999997E-2</v>
      </c>
      <c r="AK4" s="4">
        <f t="shared" si="0"/>
        <v>7.7908975906319077E-3</v>
      </c>
    </row>
    <row r="5" spans="1:37" x14ac:dyDescent="0.3">
      <c r="A5">
        <v>3</v>
      </c>
      <c r="B5">
        <v>-2</v>
      </c>
      <c r="C5" s="2">
        <v>94.32</v>
      </c>
      <c r="D5" s="2">
        <f t="shared" si="1"/>
        <v>99.915254237288124</v>
      </c>
      <c r="E5" s="2">
        <f t="shared" si="2"/>
        <v>98.881019457096968</v>
      </c>
      <c r="F5" s="3">
        <v>4.9842259999999996</v>
      </c>
      <c r="G5" s="3"/>
      <c r="H5" s="3">
        <v>2.52E-4</v>
      </c>
      <c r="I5" s="6">
        <f t="shared" ref="I5:I21" si="3">(H5/F5)*100</f>
        <v>5.0559505126773945E-3</v>
      </c>
      <c r="J5" s="3">
        <v>17.025286000000001</v>
      </c>
      <c r="K5" s="3"/>
      <c r="L5" s="3">
        <v>3.1510000000000002E-3</v>
      </c>
      <c r="M5" s="6">
        <f t="shared" ref="M5:M21" si="4">(L5/J5)*100</f>
        <v>1.8507765449578936E-2</v>
      </c>
      <c r="N5" s="11">
        <v>366.286</v>
      </c>
      <c r="O5" s="11"/>
      <c r="P5" s="11">
        <v>5.5E-2</v>
      </c>
      <c r="Q5" s="6">
        <f t="shared" ref="Q5:Q21" si="5">(P5/N5)*100</f>
        <v>1.5015588911397105E-2</v>
      </c>
      <c r="R5" s="9"/>
      <c r="S5" s="4">
        <v>8.8152220000000003</v>
      </c>
      <c r="T5" s="4">
        <f>((S5-S3)/S3)*100</f>
        <v>1.225303608677929E-2</v>
      </c>
      <c r="U5" s="4">
        <v>2.7E-4</v>
      </c>
      <c r="V5" s="4">
        <f t="shared" ref="V5:V17" si="6">(U5/S5)*100</f>
        <v>3.0628837254467328E-3</v>
      </c>
      <c r="W5" s="4">
        <v>8.3155780000000004</v>
      </c>
      <c r="X5" s="4">
        <f>((W5-W3)/W3)*100</f>
        <v>4.9668286798878513E-3</v>
      </c>
      <c r="Y5" s="4">
        <v>2.43E-4</v>
      </c>
      <c r="Z5" s="4">
        <f t="shared" ref="Z5:Z17" si="7">(Y5/W5)*100</f>
        <v>2.9222262120564557E-3</v>
      </c>
      <c r="AA5" s="4">
        <v>11.04036</v>
      </c>
      <c r="AB5" s="4">
        <f>((AA5-AA3)/AA3)*100</f>
        <v>1.2546454720651882E-2</v>
      </c>
      <c r="AC5" s="4">
        <v>3.79E-4</v>
      </c>
      <c r="AD5" s="4">
        <f t="shared" ref="AD5:AD17" si="8">(AC5/AA5)*100</f>
        <v>3.4328590734360111E-3</v>
      </c>
      <c r="AE5" s="4">
        <v>110.62560000000001</v>
      </c>
      <c r="AF5" s="4">
        <v>3.79E-4</v>
      </c>
      <c r="AG5" s="4">
        <v>1.82E-3</v>
      </c>
      <c r="AH5" s="9">
        <v>757.42499999999995</v>
      </c>
      <c r="AI5" s="4">
        <v>3.79E-4</v>
      </c>
      <c r="AJ5" s="9">
        <v>5.7000000000000002E-2</v>
      </c>
      <c r="AK5" s="4">
        <f t="shared" si="0"/>
        <v>7.5254975740172304E-3</v>
      </c>
    </row>
    <row r="6" spans="1:37" x14ac:dyDescent="0.3">
      <c r="A6">
        <v>4</v>
      </c>
      <c r="B6">
        <v>-1</v>
      </c>
      <c r="C6" s="2">
        <v>94.59</v>
      </c>
      <c r="D6" s="2">
        <f t="shared" si="1"/>
        <v>100.20127118644066</v>
      </c>
      <c r="E6" s="2">
        <f t="shared" si="2"/>
        <v>98.42403866358481</v>
      </c>
      <c r="F6" s="3">
        <v>4.9845100000000002</v>
      </c>
      <c r="G6" s="6">
        <v>0</v>
      </c>
      <c r="H6" s="3">
        <v>2.63E-4</v>
      </c>
      <c r="I6" s="6">
        <f t="shared" si="3"/>
        <v>5.2763461202806287E-3</v>
      </c>
      <c r="J6" s="3">
        <v>17.024168</v>
      </c>
      <c r="K6" s="6">
        <v>0</v>
      </c>
      <c r="L6" s="3">
        <v>3.2810000000000001E-3</v>
      </c>
      <c r="M6" s="6">
        <f t="shared" si="4"/>
        <v>1.9272601163240401E-2</v>
      </c>
      <c r="N6" s="11">
        <v>366.30399999999997</v>
      </c>
      <c r="O6" s="6">
        <v>0</v>
      </c>
      <c r="P6" s="11">
        <v>5.8000000000000003E-2</v>
      </c>
      <c r="Q6" s="6">
        <f t="shared" si="5"/>
        <v>1.5833842928278153E-2</v>
      </c>
      <c r="R6" s="9"/>
      <c r="S6" s="4">
        <v>8.8157530000000008</v>
      </c>
      <c r="T6" s="4">
        <f>((S6-S3)/S3)*100</f>
        <v>1.827744549611832E-2</v>
      </c>
      <c r="U6" s="4">
        <v>2.8200000000000002E-4</v>
      </c>
      <c r="V6" s="4">
        <f t="shared" si="6"/>
        <v>3.1988192046669183E-3</v>
      </c>
      <c r="W6" s="4">
        <v>8.3160319999999999</v>
      </c>
      <c r="X6" s="4">
        <f>((W6-W3)/W3)*100</f>
        <v>1.0426732361889476E-2</v>
      </c>
      <c r="Y6" s="4">
        <v>2.5399999999999999E-4</v>
      </c>
      <c r="Z6" s="4">
        <f t="shared" si="7"/>
        <v>3.054341301235974E-3</v>
      </c>
      <c r="AA6" s="4">
        <v>11.041202999999999</v>
      </c>
      <c r="AB6" s="4">
        <f>((AA6-AA3)/AA3)*100</f>
        <v>2.0183033297917482E-2</v>
      </c>
      <c r="AC6" s="4">
        <v>3.9899999999999999E-4</v>
      </c>
      <c r="AD6" s="4">
        <f t="shared" si="8"/>
        <v>3.613736655326417E-3</v>
      </c>
      <c r="AE6" s="4">
        <v>110.62632000000001</v>
      </c>
      <c r="AF6" s="4">
        <v>3.9899999999999999E-4</v>
      </c>
      <c r="AG6" s="4">
        <v>1.9400000000000001E-3</v>
      </c>
      <c r="AH6" s="9">
        <v>757.56600000000003</v>
      </c>
      <c r="AI6" s="4">
        <v>3.9899999999999999E-4</v>
      </c>
      <c r="AJ6" s="9">
        <v>5.8999999999999997E-2</v>
      </c>
      <c r="AK6" s="4">
        <f t="shared" si="0"/>
        <v>7.7881003107320018E-3</v>
      </c>
    </row>
    <row r="7" spans="1:37" x14ac:dyDescent="0.3">
      <c r="A7">
        <v>5</v>
      </c>
      <c r="B7">
        <v>0</v>
      </c>
      <c r="C7" s="2">
        <v>93.89</v>
      </c>
      <c r="D7" s="2">
        <f t="shared" si="1"/>
        <v>99.459745762711862</v>
      </c>
      <c r="E7" s="2">
        <f t="shared" si="2"/>
        <v>96.639056333752492</v>
      </c>
      <c r="F7" s="3">
        <v>4.9850440000000003</v>
      </c>
      <c r="G7" s="6">
        <f>((F7-F6)/F6)*100</f>
        <v>1.0713189460950713E-2</v>
      </c>
      <c r="H7" s="3">
        <v>2.33E-4</v>
      </c>
      <c r="I7" s="6">
        <f t="shared" si="3"/>
        <v>4.6739808114030683E-3</v>
      </c>
      <c r="J7" s="3">
        <v>17.024564999999999</v>
      </c>
      <c r="K7" s="6">
        <f>((J7-J6)/J6)*100</f>
        <v>2.3319788667471833E-3</v>
      </c>
      <c r="L7" s="3">
        <v>2.96E-3</v>
      </c>
      <c r="M7" s="6">
        <f t="shared" si="4"/>
        <v>1.7386641009623449E-2</v>
      </c>
      <c r="N7" s="11">
        <v>366.39100000000002</v>
      </c>
      <c r="O7" s="6">
        <f>((N7-N6)/N6)*100</f>
        <v>2.3750764392429766E-2</v>
      </c>
      <c r="P7" s="11">
        <v>5.2999999999999999E-2</v>
      </c>
      <c r="Q7" s="6">
        <f t="shared" si="5"/>
        <v>1.4465420820926276E-2</v>
      </c>
      <c r="R7" s="9"/>
      <c r="S7" s="4">
        <v>8.8161450000000006</v>
      </c>
      <c r="T7" s="4">
        <f>((S7-S3)/S3)*100</f>
        <v>2.2724843779464852E-2</v>
      </c>
      <c r="U7" s="4">
        <v>2.6600000000000001E-4</v>
      </c>
      <c r="V7" s="4">
        <f t="shared" si="6"/>
        <v>3.0171917544459625E-3</v>
      </c>
      <c r="W7" s="4">
        <v>8.3163070000000001</v>
      </c>
      <c r="X7" s="4">
        <f>((W7-W3)/W3)*100</f>
        <v>1.373394274196308E-2</v>
      </c>
      <c r="Y7" s="4">
        <v>2.4000000000000001E-4</v>
      </c>
      <c r="Z7" s="4">
        <f t="shared" si="7"/>
        <v>2.8858963479823437E-3</v>
      </c>
      <c r="AA7" s="4">
        <v>11.041237000000001</v>
      </c>
      <c r="AB7" s="4">
        <f>((AA7-AA3)/AA3)*100</f>
        <v>2.0491032908399431E-2</v>
      </c>
      <c r="AC7" s="4">
        <v>3.7800000000000003E-4</v>
      </c>
      <c r="AD7" s="4">
        <f t="shared" si="8"/>
        <v>3.4235294469270065E-3</v>
      </c>
      <c r="AE7" s="4">
        <v>110.62493000000001</v>
      </c>
      <c r="AF7" s="4">
        <v>3.7800000000000003E-4</v>
      </c>
      <c r="AG7" s="4">
        <v>1.8400000000000001E-3</v>
      </c>
      <c r="AH7" s="9">
        <v>757.63400000000001</v>
      </c>
      <c r="AI7" s="4">
        <v>3.7800000000000003E-4</v>
      </c>
      <c r="AJ7" s="9">
        <v>5.6000000000000001E-2</v>
      </c>
      <c r="AK7" s="4">
        <f t="shared" si="0"/>
        <v>7.3914317467273115E-3</v>
      </c>
    </row>
    <row r="8" spans="1:37" x14ac:dyDescent="0.3">
      <c r="A8">
        <v>6</v>
      </c>
      <c r="B8">
        <v>1</v>
      </c>
      <c r="C8" s="2">
        <v>93.68</v>
      </c>
      <c r="D8" s="2">
        <f t="shared" si="1"/>
        <v>99.237288135593232</v>
      </c>
      <c r="E8" s="2">
        <f t="shared" si="2"/>
        <v>93.044388289047134</v>
      </c>
      <c r="F8" s="3">
        <v>4.9848509999999999</v>
      </c>
      <c r="G8" s="6">
        <f>((F8-F6)/F6)*100</f>
        <v>6.8411940190651168E-3</v>
      </c>
      <c r="H8" s="3">
        <v>2.3900000000000001E-4</v>
      </c>
      <c r="I8" s="6">
        <f t="shared" si="3"/>
        <v>4.7945264562571678E-3</v>
      </c>
      <c r="J8" s="3">
        <v>17.028015</v>
      </c>
      <c r="K8" s="6">
        <f>((J8-J6)/J6)*100</f>
        <v>2.2597286398961629E-2</v>
      </c>
      <c r="L8" s="3">
        <v>2.9740000000000001E-3</v>
      </c>
      <c r="M8" s="6">
        <f t="shared" si="4"/>
        <v>1.746533580103142E-2</v>
      </c>
      <c r="N8" s="11">
        <v>366.43700000000001</v>
      </c>
      <c r="O8" s="6">
        <f>((N8-N6)/N6)*100</f>
        <v>3.6308639818303436E-2</v>
      </c>
      <c r="P8" s="11">
        <v>5.2999999999999999E-2</v>
      </c>
      <c r="Q8" s="6">
        <f t="shared" si="5"/>
        <v>1.4463604930724789E-2</v>
      </c>
      <c r="R8" s="9"/>
      <c r="S8" s="4">
        <v>8.8169079999999997</v>
      </c>
      <c r="T8" s="4">
        <f>((S8-S3)/S3)*100</f>
        <v>3.1381386866689689E-2</v>
      </c>
      <c r="U8" s="4">
        <v>2.7500000000000002E-4</v>
      </c>
      <c r="V8" s="4">
        <f t="shared" si="6"/>
        <v>3.1190072528827564E-3</v>
      </c>
      <c r="W8" s="4">
        <v>8.3165169999999993</v>
      </c>
      <c r="X8" s="4">
        <f>((W8-W3)/W3)*100</f>
        <v>1.6259448850370492E-2</v>
      </c>
      <c r="Y8" s="4">
        <v>2.4800000000000001E-4</v>
      </c>
      <c r="Z8" s="4">
        <f t="shared" si="7"/>
        <v>2.9820175922203973E-3</v>
      </c>
      <c r="AA8" s="4">
        <v>11.041893999999999</v>
      </c>
      <c r="AB8" s="4">
        <f>((AA8-AA3)/AA3)*100</f>
        <v>2.6442672440136528E-2</v>
      </c>
      <c r="AC8" s="4">
        <v>3.8999999999999999E-4</v>
      </c>
      <c r="AD8" s="4">
        <f t="shared" si="8"/>
        <v>3.5320027524263502E-3</v>
      </c>
      <c r="AE8" s="4">
        <v>110.62606</v>
      </c>
      <c r="AF8" s="4">
        <v>3.8999999999999999E-4</v>
      </c>
      <c r="AG8" s="4">
        <v>1.91E-3</v>
      </c>
      <c r="AH8" s="5">
        <v>757.75800000000004</v>
      </c>
      <c r="AI8" s="4">
        <v>3.8999999999999999E-4</v>
      </c>
      <c r="AJ8" s="5">
        <v>5.8000000000000003E-2</v>
      </c>
      <c r="AK8" s="4">
        <f t="shared" si="0"/>
        <v>7.6541587155793808E-3</v>
      </c>
    </row>
    <row r="9" spans="1:37" x14ac:dyDescent="0.3">
      <c r="A9">
        <v>7</v>
      </c>
      <c r="B9">
        <v>2</v>
      </c>
      <c r="C9" s="2">
        <v>92.85</v>
      </c>
      <c r="D9" s="2">
        <f t="shared" si="1"/>
        <v>98.358050847457605</v>
      </c>
      <c r="E9" s="2">
        <f t="shared" si="2"/>
        <v>85.965400415718747</v>
      </c>
      <c r="F9" s="3">
        <v>4.9851450000000002</v>
      </c>
      <c r="G9" s="6">
        <f>((F9-F6)/F6)*100</f>
        <v>1.2739466868356994E-2</v>
      </c>
      <c r="H9" s="3">
        <v>2.0699999999999999E-4</v>
      </c>
      <c r="I9" s="6">
        <f t="shared" si="3"/>
        <v>4.1523365920148759E-3</v>
      </c>
      <c r="J9" s="3">
        <v>17.032506999999999</v>
      </c>
      <c r="K9" s="6">
        <f>((J9-J6)/J6)*100</f>
        <v>4.8983304206111161E-2</v>
      </c>
      <c r="L9" s="3">
        <v>2.624E-3</v>
      </c>
      <c r="M9" s="6">
        <f t="shared" si="4"/>
        <v>1.5405835441605866E-2</v>
      </c>
      <c r="N9" s="11">
        <v>366.577</v>
      </c>
      <c r="O9" s="6">
        <f>((N9-N6)/N6)*100</f>
        <v>7.4528260679660757E-2</v>
      </c>
      <c r="P9" s="11">
        <v>4.8000000000000001E-2</v>
      </c>
      <c r="Q9" s="6">
        <f t="shared" si="5"/>
        <v>1.3094111196283455E-2</v>
      </c>
      <c r="R9" s="9"/>
      <c r="S9" s="4">
        <v>8.816929</v>
      </c>
      <c r="T9" s="4">
        <f>((S9-S3)/S3)*100</f>
        <v>3.1619640346157926E-2</v>
      </c>
      <c r="U9" s="4">
        <v>2.7399999999999999E-4</v>
      </c>
      <c r="V9" s="4">
        <f t="shared" si="6"/>
        <v>3.1076580065462702E-3</v>
      </c>
      <c r="W9" s="4">
        <v>8.316732</v>
      </c>
      <c r="X9" s="4">
        <f>((W9-W3)/W3)*100</f>
        <v>1.8845086056616459E-2</v>
      </c>
      <c r="Y9" s="4">
        <v>2.4699999999999999E-4</v>
      </c>
      <c r="Z9" s="4">
        <f t="shared" si="7"/>
        <v>2.9699165489521602E-3</v>
      </c>
      <c r="AA9" s="4">
        <v>11.042202</v>
      </c>
      <c r="AB9" s="4">
        <f>((AA9-AA3)/AA3)*100</f>
        <v>2.9232786558525414E-2</v>
      </c>
      <c r="AC9" s="4">
        <v>3.8900000000000002E-4</v>
      </c>
      <c r="AD9" s="4">
        <f t="shared" si="8"/>
        <v>3.5228480696151004E-3</v>
      </c>
      <c r="AE9" s="4">
        <v>110.62600999999999</v>
      </c>
      <c r="AF9" s="4">
        <v>3.8900000000000002E-4</v>
      </c>
      <c r="AG9" s="4">
        <v>1.9E-3</v>
      </c>
      <c r="AH9" s="9">
        <v>757.80100000000004</v>
      </c>
      <c r="AI9" s="4">
        <v>3.8900000000000002E-4</v>
      </c>
      <c r="AJ9" s="9">
        <v>5.8000000000000003E-2</v>
      </c>
      <c r="AK9" s="4">
        <f t="shared" si="0"/>
        <v>7.6537243946629783E-3</v>
      </c>
    </row>
    <row r="10" spans="1:37" x14ac:dyDescent="0.3">
      <c r="A10">
        <v>8</v>
      </c>
      <c r="B10">
        <v>3</v>
      </c>
      <c r="C10" s="2">
        <v>91.13</v>
      </c>
      <c r="D10" s="2">
        <f t="shared" si="1"/>
        <v>96.53601694915254</v>
      </c>
      <c r="E10" s="2">
        <f t="shared" si="2"/>
        <v>72.759786018458144</v>
      </c>
      <c r="F10" s="3">
        <v>4.9861579999999996</v>
      </c>
      <c r="G10" s="6">
        <f>((F10-F6)/F6)*100</f>
        <v>3.3062427400073979E-2</v>
      </c>
      <c r="H10" s="3">
        <v>1.6899999999999999E-4</v>
      </c>
      <c r="I10" s="6">
        <f t="shared" si="3"/>
        <v>3.389383168363297E-3</v>
      </c>
      <c r="J10" s="3">
        <v>17.033541</v>
      </c>
      <c r="K10" s="6">
        <f>((J10-J6)/J6)*100</f>
        <v>5.5057022463594563E-2</v>
      </c>
      <c r="L10" s="3">
        <v>2.15E-3</v>
      </c>
      <c r="M10" s="6">
        <f t="shared" si="4"/>
        <v>1.2622155311100612E-2</v>
      </c>
      <c r="N10" s="11">
        <v>366.74799999999999</v>
      </c>
      <c r="O10" s="6">
        <f>((N10-N6)/N6)*100</f>
        <v>0.12121079758889253</v>
      </c>
      <c r="P10" s="11">
        <v>4.1000000000000002E-2</v>
      </c>
      <c r="Q10" s="6">
        <f t="shared" si="5"/>
        <v>1.1179338401300077E-2</v>
      </c>
      <c r="R10" s="9"/>
      <c r="S10" s="4">
        <v>8.8174349999999997</v>
      </c>
      <c r="T10" s="4">
        <f>((S10-S3)/S3)*100</f>
        <v>3.7360414660886153E-2</v>
      </c>
      <c r="U10" s="4">
        <v>2.7900000000000001E-4</v>
      </c>
      <c r="V10" s="4">
        <f t="shared" si="6"/>
        <v>3.1641855029268719E-3</v>
      </c>
      <c r="W10" s="4">
        <v>8.3168030000000002</v>
      </c>
      <c r="X10" s="4">
        <f>((W10-W3)/W3)*100</f>
        <v>1.9698947645654732E-2</v>
      </c>
      <c r="Y10" s="4">
        <v>2.5300000000000002E-4</v>
      </c>
      <c r="Z10" s="4">
        <f t="shared" si="7"/>
        <v>3.0420343009206785E-3</v>
      </c>
      <c r="AA10" s="4">
        <v>11.042733999999999</v>
      </c>
      <c r="AB10" s="4">
        <f>((AA10-AA3)/AA3)*100</f>
        <v>3.4052074581188335E-2</v>
      </c>
      <c r="AC10" s="4">
        <v>3.9500000000000001E-4</v>
      </c>
      <c r="AD10" s="4">
        <f t="shared" si="8"/>
        <v>3.577012721668384E-3</v>
      </c>
      <c r="AE10" s="4">
        <v>110.62778</v>
      </c>
      <c r="AF10" s="4">
        <v>3.9500000000000001E-4</v>
      </c>
      <c r="AG10" s="4">
        <v>5.8999999999999997E-2</v>
      </c>
      <c r="AH10" s="9">
        <v>757.87800000000004</v>
      </c>
      <c r="AI10" s="4">
        <v>3.9500000000000001E-4</v>
      </c>
      <c r="AJ10" s="9">
        <v>5.8999999999999997E-2</v>
      </c>
      <c r="AK10" s="4">
        <f t="shared" si="0"/>
        <v>7.7848941386344491E-3</v>
      </c>
    </row>
    <row r="11" spans="1:37" x14ac:dyDescent="0.3">
      <c r="A11">
        <v>9</v>
      </c>
      <c r="B11">
        <v>4</v>
      </c>
      <c r="C11" s="2">
        <v>87.54</v>
      </c>
      <c r="D11" s="2">
        <f t="shared" si="1"/>
        <v>92.733050847457633</v>
      </c>
      <c r="E11" s="2">
        <f t="shared" si="2"/>
        <v>51.251095573553343</v>
      </c>
      <c r="F11" s="3">
        <v>4.9869709999999996</v>
      </c>
      <c r="G11" s="6">
        <f>((F11-F6)/F6)*100</f>
        <v>4.9372957422081212E-2</v>
      </c>
      <c r="H11" s="3">
        <v>1.26E-4</v>
      </c>
      <c r="I11" s="6">
        <f t="shared" si="3"/>
        <v>2.5265837719930595E-3</v>
      </c>
      <c r="J11" s="3">
        <v>17.035053000000001</v>
      </c>
      <c r="K11" s="6">
        <f>((J11-J6)/J6)*100</f>
        <v>6.3938513764677435E-2</v>
      </c>
      <c r="L11" s="3">
        <v>1.6459999999999999E-3</v>
      </c>
      <c r="M11" s="6">
        <f t="shared" si="4"/>
        <v>9.6624295797612132E-3</v>
      </c>
      <c r="N11" s="11">
        <v>366.9</v>
      </c>
      <c r="O11" s="6">
        <f>((N11-N6)/N6)*100</f>
        <v>0.16270638595265235</v>
      </c>
      <c r="P11" s="11">
        <v>3.5000000000000003E-2</v>
      </c>
      <c r="Q11" s="6">
        <f t="shared" si="5"/>
        <v>9.5393840283455999E-3</v>
      </c>
      <c r="R11" s="9"/>
      <c r="S11" s="4">
        <v>8.8178889999999992</v>
      </c>
      <c r="T11" s="4">
        <f>((S11-S3)/S3)*100</f>
        <v>4.2511227978841666E-2</v>
      </c>
      <c r="U11" s="4">
        <v>2.9599999999999998E-4</v>
      </c>
      <c r="V11" s="4">
        <f t="shared" si="6"/>
        <v>3.3568124978665525E-3</v>
      </c>
      <c r="W11" s="4">
        <v>8.3171149999999994</v>
      </c>
      <c r="X11" s="4">
        <f>((W11-W3)/W3)*100</f>
        <v>2.3451128149579809E-2</v>
      </c>
      <c r="Y11" s="4">
        <v>2.6699999999999998E-4</v>
      </c>
      <c r="Z11" s="4">
        <f t="shared" si="7"/>
        <v>3.2102477842376837E-3</v>
      </c>
      <c r="AA11" s="4">
        <v>11.042846000000001</v>
      </c>
      <c r="AB11" s="4">
        <f>((AA11-AA3)/AA3)*100</f>
        <v>3.5066661533341453E-2</v>
      </c>
      <c r="AC11" s="4">
        <v>4.17E-4</v>
      </c>
      <c r="AD11" s="4">
        <f t="shared" si="8"/>
        <v>3.7762004468775531E-3</v>
      </c>
      <c r="AE11" s="4">
        <v>110.62662</v>
      </c>
      <c r="AF11" s="4">
        <v>4.17E-4</v>
      </c>
      <c r="AG11" s="4">
        <v>2.0600000000000002E-3</v>
      </c>
      <c r="AH11" s="9">
        <v>757.95899999999995</v>
      </c>
      <c r="AI11" s="4">
        <v>4.17E-4</v>
      </c>
      <c r="AJ11" s="9">
        <v>6.2E-2</v>
      </c>
      <c r="AK11" s="4">
        <f t="shared" si="0"/>
        <v>8.1798619714258964E-3</v>
      </c>
    </row>
    <row r="12" spans="1:37" x14ac:dyDescent="0.3">
      <c r="A12">
        <v>10</v>
      </c>
      <c r="B12">
        <v>5</v>
      </c>
      <c r="C12" s="2">
        <v>80.02</v>
      </c>
      <c r="D12" s="2">
        <f t="shared" si="1"/>
        <v>84.766949152542352</v>
      </c>
      <c r="E12" s="2">
        <f t="shared" si="2"/>
        <v>29.55678251967711</v>
      </c>
      <c r="F12" s="3">
        <v>4.98752</v>
      </c>
      <c r="G12" s="6">
        <f>((F12-F6)/F6)*100</f>
        <v>6.0387079171267288E-2</v>
      </c>
      <c r="H12" s="3">
        <v>9.0000000000000006E-5</v>
      </c>
      <c r="I12" s="6">
        <f t="shared" si="3"/>
        <v>1.8045040420890542E-3</v>
      </c>
      <c r="J12" s="3">
        <v>17.040355999999999</v>
      </c>
      <c r="K12" s="6">
        <f>((J12-J6)/J6)*100</f>
        <v>9.5088347342434862E-2</v>
      </c>
      <c r="L12" s="3">
        <v>1.199E-3</v>
      </c>
      <c r="M12" s="6">
        <f t="shared" si="4"/>
        <v>7.0362379753099056E-3</v>
      </c>
      <c r="N12" s="11">
        <v>367.09500000000003</v>
      </c>
      <c r="O12" s="6">
        <f>((N12-N6)/N6)*100</f>
        <v>0.21594085786670464</v>
      </c>
      <c r="P12" s="11">
        <v>3.1E-2</v>
      </c>
      <c r="Q12" s="6">
        <f t="shared" si="5"/>
        <v>8.4446805322872832E-3</v>
      </c>
      <c r="R12" s="9"/>
      <c r="S12" s="4">
        <v>8.8188209999999998</v>
      </c>
      <c r="T12" s="4">
        <f>((S12-S3)/S3)*100</f>
        <v>5.3085144305587924E-2</v>
      </c>
      <c r="U12" s="4">
        <v>3.39E-4</v>
      </c>
      <c r="V12" s="4">
        <f t="shared" si="6"/>
        <v>3.8440512626347675E-3</v>
      </c>
      <c r="W12" s="4">
        <v>8.3171210000000002</v>
      </c>
      <c r="X12" s="4">
        <f>((W12-W3)/W3)*100</f>
        <v>2.3523285466973253E-2</v>
      </c>
      <c r="Y12" s="4">
        <v>3.1E-4</v>
      </c>
      <c r="Z12" s="4">
        <f t="shared" si="7"/>
        <v>3.7272512928452043E-3</v>
      </c>
      <c r="AA12" s="4">
        <v>11.04407</v>
      </c>
      <c r="AB12" s="4">
        <f>((AA12-AA3)/AA3)*100</f>
        <v>4.6154647510289325E-2</v>
      </c>
      <c r="AC12" s="4">
        <v>4.8000000000000001E-4</v>
      </c>
      <c r="AD12" s="4">
        <f t="shared" si="8"/>
        <v>4.3462238106060543E-3</v>
      </c>
      <c r="AE12" s="4">
        <v>110.62882999999999</v>
      </c>
      <c r="AF12" s="4">
        <v>4.8000000000000001E-4</v>
      </c>
      <c r="AG12" s="4">
        <v>2.4099999999999998E-3</v>
      </c>
      <c r="AH12" s="9">
        <v>758.11300000000006</v>
      </c>
      <c r="AI12" s="4">
        <v>4.8000000000000001E-4</v>
      </c>
      <c r="AJ12" s="9">
        <v>7.0999999999999994E-2</v>
      </c>
      <c r="AK12" s="4">
        <f t="shared" si="0"/>
        <v>9.365358462392807E-3</v>
      </c>
    </row>
    <row r="13" spans="1:37" x14ac:dyDescent="0.3">
      <c r="A13">
        <v>11</v>
      </c>
      <c r="B13">
        <v>6</v>
      </c>
      <c r="C13" s="2">
        <v>64.81</v>
      </c>
      <c r="D13" s="2">
        <f t="shared" si="1"/>
        <v>68.654661016949149</v>
      </c>
      <c r="E13" s="2">
        <f t="shared" si="2"/>
        <v>16.289051400541371</v>
      </c>
      <c r="F13" s="3">
        <v>4.9879379999999998</v>
      </c>
      <c r="G13" s="6">
        <f>((F13-F6)/F6)*100</f>
        <v>6.877305893657637E-2</v>
      </c>
      <c r="H13" s="3">
        <v>6.8999999999999997E-5</v>
      </c>
      <c r="I13" s="6">
        <f t="shared" si="3"/>
        <v>1.3833371625709863E-3</v>
      </c>
      <c r="J13" s="3">
        <v>17.042425000000001</v>
      </c>
      <c r="K13" s="6">
        <f>((J13-J6)/J6)*100</f>
        <v>0.10724165785959096</v>
      </c>
      <c r="L13" s="3">
        <v>9.41E-4</v>
      </c>
      <c r="M13" s="6">
        <f t="shared" si="4"/>
        <v>5.5215146905443317E-3</v>
      </c>
      <c r="N13" s="11">
        <v>367.20100000000002</v>
      </c>
      <c r="O13" s="6">
        <f>((N13-N6)/N6)*100</f>
        <v>0.2448785708045908</v>
      </c>
      <c r="P13" s="11">
        <v>0.03</v>
      </c>
      <c r="Q13" s="6">
        <f t="shared" si="5"/>
        <v>8.1699123913061226E-3</v>
      </c>
      <c r="R13" s="9"/>
      <c r="S13" s="4">
        <v>8.8187189999999998</v>
      </c>
      <c r="T13" s="4">
        <f>((S13-S3)/S3)*100</f>
        <v>5.1927913119613762E-2</v>
      </c>
      <c r="U13" s="4">
        <v>4.17E-4</v>
      </c>
      <c r="V13" s="4">
        <f t="shared" si="6"/>
        <v>4.7285779261137589E-3</v>
      </c>
      <c r="W13" s="4">
        <v>8.3169649999999997</v>
      </c>
      <c r="X13" s="4">
        <f>((W13-W3)/W3)*100</f>
        <v>2.1647195215000036E-2</v>
      </c>
      <c r="Y13" s="4">
        <v>3.8900000000000002E-4</v>
      </c>
      <c r="Z13" s="4">
        <f t="shared" si="7"/>
        <v>4.6771869305690245E-3</v>
      </c>
      <c r="AA13" s="4">
        <v>11.04453</v>
      </c>
      <c r="AB13" s="4">
        <f>((AA13-AA3)/AA3)*100</f>
        <v>5.0321701063724765E-2</v>
      </c>
      <c r="AC13" s="4">
        <v>5.8500000000000002E-4</v>
      </c>
      <c r="AD13" s="4">
        <f t="shared" si="8"/>
        <v>5.2967396530228085E-3</v>
      </c>
      <c r="AE13" s="4">
        <v>110.63293</v>
      </c>
      <c r="AF13" s="4">
        <v>5.8500000000000002E-4</v>
      </c>
      <c r="AG13" s="4">
        <v>3.15E-3</v>
      </c>
      <c r="AH13" s="9">
        <v>758.101</v>
      </c>
      <c r="AI13" s="4">
        <v>5.8500000000000002E-4</v>
      </c>
      <c r="AJ13" s="9">
        <v>8.4000000000000005E-2</v>
      </c>
      <c r="AK13" s="4">
        <f t="shared" si="0"/>
        <v>1.1080317794067018E-2</v>
      </c>
    </row>
    <row r="14" spans="1:37" x14ac:dyDescent="0.3">
      <c r="A14">
        <v>12</v>
      </c>
      <c r="B14">
        <v>7</v>
      </c>
      <c r="C14" s="2">
        <v>44.03</v>
      </c>
      <c r="D14" s="2">
        <f t="shared" si="1"/>
        <v>46.641949152542374</v>
      </c>
      <c r="E14" s="2">
        <f t="shared" si="2"/>
        <v>9.3826584198856331</v>
      </c>
      <c r="F14" s="3">
        <v>4.9884529999999998</v>
      </c>
      <c r="G14" s="6">
        <f>((F14-F6)/F6)*100</f>
        <v>7.910506749910394E-2</v>
      </c>
      <c r="H14" s="3">
        <v>6.6000000000000005E-5</v>
      </c>
      <c r="I14" s="6">
        <f t="shared" si="3"/>
        <v>1.3230554642892297E-3</v>
      </c>
      <c r="J14" s="3">
        <v>17.045338000000001</v>
      </c>
      <c r="K14" s="6">
        <f>((J14-J6)/J6)*100</f>
        <v>0.12435262621939272</v>
      </c>
      <c r="L14" s="3">
        <v>8.8900000000000003E-4</v>
      </c>
      <c r="M14" s="6">
        <f t="shared" si="4"/>
        <v>5.2155023267945752E-3</v>
      </c>
      <c r="N14" s="11">
        <v>367.34</v>
      </c>
      <c r="O14" s="6">
        <f>((N14-N6)/N6)*100</f>
        <v>0.28282519437407222</v>
      </c>
      <c r="P14" s="11">
        <v>3.3000000000000002E-2</v>
      </c>
      <c r="Q14" s="6">
        <f t="shared" si="5"/>
        <v>8.9835030217237447E-3</v>
      </c>
      <c r="R14" s="9"/>
      <c r="S14" s="4">
        <v>8.8200859999999999</v>
      </c>
      <c r="T14" s="4">
        <f>((S14-S3)/S3)*100</f>
        <v>6.7437080092418583E-2</v>
      </c>
      <c r="U14" s="4">
        <v>5.9699999999999998E-4</v>
      </c>
      <c r="V14" s="4">
        <f t="shared" si="6"/>
        <v>6.7686414849016212E-3</v>
      </c>
      <c r="W14" s="4">
        <v>8.3172979999999992</v>
      </c>
      <c r="X14" s="4">
        <f>((W14-W3)/W3)*100</f>
        <v>2.5651926329770126E-2</v>
      </c>
      <c r="Y14" s="4">
        <v>5.9000000000000003E-4</v>
      </c>
      <c r="Z14" s="4">
        <f t="shared" si="7"/>
        <v>7.0936498848544324E-3</v>
      </c>
      <c r="AA14" s="4">
        <v>11.044904000000001</v>
      </c>
      <c r="AB14" s="4">
        <f>((AA14-AA3)/AA3)*100</f>
        <v>5.3709696778913553E-2</v>
      </c>
      <c r="AC14" s="4">
        <v>7.8399999999999997E-4</v>
      </c>
      <c r="AD14" s="4">
        <f t="shared" si="8"/>
        <v>7.0982961916192296E-3</v>
      </c>
      <c r="AE14" s="4">
        <v>110.6319</v>
      </c>
      <c r="AF14" s="4">
        <v>7.8399999999999997E-4</v>
      </c>
      <c r="AG14" s="4">
        <v>5.0400000000000002E-3</v>
      </c>
      <c r="AH14" s="9">
        <v>758.28</v>
      </c>
      <c r="AI14" s="4">
        <v>7.8399999999999997E-4</v>
      </c>
      <c r="AJ14" s="9">
        <v>0.105</v>
      </c>
      <c r="AK14" s="4">
        <f t="shared" si="0"/>
        <v>1.384712771008071E-2</v>
      </c>
    </row>
    <row r="15" spans="1:37" x14ac:dyDescent="0.3">
      <c r="A15">
        <v>13</v>
      </c>
      <c r="B15">
        <v>8</v>
      </c>
      <c r="C15" s="2">
        <v>27.23</v>
      </c>
      <c r="D15" s="2">
        <f t="shared" si="1"/>
        <v>28.845338983050844</v>
      </c>
      <c r="E15" s="2">
        <f t="shared" si="2"/>
        <v>5.8044118574298089</v>
      </c>
      <c r="F15" s="3">
        <v>4.9885590000000004</v>
      </c>
      <c r="G15" s="6">
        <f>((F15-F6)/F6)*100</f>
        <v>8.1231655669267211E-2</v>
      </c>
      <c r="H15" s="3">
        <v>6.0999999999999999E-5</v>
      </c>
      <c r="I15" s="6">
        <f t="shared" si="3"/>
        <v>1.2227980063982402E-3</v>
      </c>
      <c r="J15" s="3">
        <v>17.046776000000001</v>
      </c>
      <c r="K15" s="6">
        <f>((J15-J6)/J6)*100</f>
        <v>0.13279944135890659</v>
      </c>
      <c r="L15" s="3">
        <v>8.2299999999999995E-4</v>
      </c>
      <c r="M15" s="6">
        <f t="shared" si="4"/>
        <v>4.8278923827003994E-3</v>
      </c>
      <c r="N15" s="11">
        <v>367.38600000000002</v>
      </c>
      <c r="O15" s="6">
        <f>((N15-N6)/N6)*100</f>
        <v>0.29538306979996143</v>
      </c>
      <c r="P15" s="11">
        <v>3.2000000000000001E-2</v>
      </c>
      <c r="Q15" s="6">
        <f t="shared" si="5"/>
        <v>8.7101849281137535E-3</v>
      </c>
      <c r="R15" s="9"/>
      <c r="S15" s="4">
        <v>8.8209660000000003</v>
      </c>
      <c r="T15" s="4">
        <f>((S15-S3)/S3)*100</f>
        <v>7.742103542239212E-2</v>
      </c>
      <c r="U15" s="4">
        <v>9.0899999999999998E-4</v>
      </c>
      <c r="V15" s="4">
        <f t="shared" si="6"/>
        <v>1.0304993806800751E-2</v>
      </c>
      <c r="W15" s="4">
        <v>8.3173919999999999</v>
      </c>
      <c r="X15" s="4">
        <f>((W15-W3)/W3)*100</f>
        <v>2.6782390968784559E-2</v>
      </c>
      <c r="Y15" s="4">
        <v>9.3800000000000003E-4</v>
      </c>
      <c r="Z15" s="4">
        <f t="shared" si="7"/>
        <v>1.1277573547092648E-2</v>
      </c>
      <c r="AA15" s="4">
        <v>11.046836000000001</v>
      </c>
      <c r="AB15" s="4">
        <f>((AA15-AA3)/AA3)*100</f>
        <v>7.12113217033295E-2</v>
      </c>
      <c r="AC15" s="4">
        <v>1.0480000000000001E-3</v>
      </c>
      <c r="AD15" s="4">
        <f t="shared" si="8"/>
        <v>9.4868793200152523E-3</v>
      </c>
      <c r="AE15" s="4">
        <v>110.64082999999999</v>
      </c>
      <c r="AF15" s="4">
        <v>1.0480000000000001E-3</v>
      </c>
      <c r="AG15" s="4">
        <v>8.3499999999999998E-3</v>
      </c>
      <c r="AH15" s="9">
        <v>758.452</v>
      </c>
      <c r="AI15" s="4">
        <v>1.0480000000000001E-3</v>
      </c>
      <c r="AJ15" s="9">
        <v>0.127</v>
      </c>
      <c r="AK15" s="4">
        <f t="shared" si="0"/>
        <v>1.6744632488278757E-2</v>
      </c>
    </row>
    <row r="16" spans="1:37" x14ac:dyDescent="0.3">
      <c r="A16">
        <v>14</v>
      </c>
      <c r="B16">
        <v>9</v>
      </c>
      <c r="C16" s="2">
        <v>16.75</v>
      </c>
      <c r="D16" s="2">
        <f t="shared" si="1"/>
        <v>17.743644067796609</v>
      </c>
      <c r="E16" s="2">
        <f t="shared" si="2"/>
        <v>3.5373311628316242</v>
      </c>
      <c r="F16" s="3">
        <v>4.9883600000000001</v>
      </c>
      <c r="G16" s="6">
        <f>((F16-F6)/F6)*100</f>
        <v>7.7239287312091037E-2</v>
      </c>
      <c r="H16" s="3">
        <v>6.0000000000000002E-5</v>
      </c>
      <c r="I16" s="6">
        <f t="shared" si="3"/>
        <v>1.2028001186762784E-3</v>
      </c>
      <c r="J16" s="3">
        <v>17.046377</v>
      </c>
      <c r="K16" s="6">
        <f>((J16-J6)/J6)*100</f>
        <v>0.13045571448778082</v>
      </c>
      <c r="L16" s="3">
        <v>8.1300000000000003E-4</v>
      </c>
      <c r="M16" s="6">
        <f t="shared" si="4"/>
        <v>4.7693418959348375E-3</v>
      </c>
      <c r="N16" s="11">
        <v>367.34899999999999</v>
      </c>
      <c r="O16" s="6">
        <f>((N16-N6)/N6)*100</f>
        <v>0.28528217000087797</v>
      </c>
      <c r="P16" s="11">
        <v>3.2000000000000001E-2</v>
      </c>
      <c r="Q16" s="6">
        <f t="shared" si="5"/>
        <v>8.7110622323730291E-3</v>
      </c>
      <c r="R16" s="9"/>
      <c r="S16" s="4">
        <v>8.8209660000000003</v>
      </c>
      <c r="T16" s="4">
        <f>((S16-S3)/S3)*100</f>
        <v>7.742103542239212E-2</v>
      </c>
      <c r="U16" s="4">
        <v>1.5939999999999999E-3</v>
      </c>
      <c r="V16" s="4">
        <f t="shared" si="6"/>
        <v>1.8070583199164353E-2</v>
      </c>
      <c r="W16" s="4">
        <v>8.3192029999999999</v>
      </c>
      <c r="X16" s="4">
        <f>((W16-W3)/W3)*100</f>
        <v>4.8561874598995233E-2</v>
      </c>
      <c r="Y16" s="4">
        <v>1.74E-3</v>
      </c>
      <c r="Z16" s="4">
        <f t="shared" si="7"/>
        <v>2.0915465099240877E-2</v>
      </c>
      <c r="AA16" s="4">
        <v>11.044703999999999</v>
      </c>
      <c r="AB16" s="4">
        <f>((AA16-AA3)/AA3)*100</f>
        <v>5.1897934364365912E-2</v>
      </c>
      <c r="AC16" s="4">
        <v>1.6379999999999999E-3</v>
      </c>
      <c r="AD16" s="4">
        <f t="shared" si="8"/>
        <v>1.4830637380594354E-2</v>
      </c>
      <c r="AE16" s="4">
        <v>110.65485</v>
      </c>
      <c r="AF16" s="4">
        <v>1.6379999999999999E-3</v>
      </c>
      <c r="AG16" s="4">
        <v>1.523E-2</v>
      </c>
      <c r="AH16" s="9">
        <v>758.40099999999995</v>
      </c>
      <c r="AI16" s="4">
        <v>1.6379999999999999E-3</v>
      </c>
      <c r="AJ16" s="9">
        <v>0.19500000000000001</v>
      </c>
      <c r="AK16" s="4">
        <f t="shared" si="0"/>
        <v>2.5711991413513432E-2</v>
      </c>
    </row>
    <row r="17" spans="1:37" x14ac:dyDescent="0.3">
      <c r="A17">
        <v>15</v>
      </c>
      <c r="B17">
        <v>10</v>
      </c>
      <c r="C17" s="2">
        <v>10.74</v>
      </c>
      <c r="D17" s="2">
        <f t="shared" si="1"/>
        <v>11.377118644067796</v>
      </c>
      <c r="E17" s="2">
        <f t="shared" si="2"/>
        <v>1.8622505219748156</v>
      </c>
      <c r="F17" s="3">
        <v>4.9882679999999997</v>
      </c>
      <c r="G17" s="6">
        <f>((F17-F6)/F6)*100</f>
        <v>7.5393569277611719E-2</v>
      </c>
      <c r="H17" s="3">
        <v>5.1999999999999997E-5</v>
      </c>
      <c r="I17" s="6">
        <f t="shared" si="3"/>
        <v>1.0424459952833329E-3</v>
      </c>
      <c r="J17" s="3">
        <v>17.046925999999999</v>
      </c>
      <c r="K17" s="6">
        <f>((J17-J6)/J6)*100</f>
        <v>0.13368054168638147</v>
      </c>
      <c r="L17" s="3">
        <v>6.9499999999999998E-4</v>
      </c>
      <c r="M17" s="6">
        <f t="shared" si="4"/>
        <v>4.0769813865561451E-3</v>
      </c>
      <c r="N17" s="11">
        <v>367.34699999999998</v>
      </c>
      <c r="O17" s="6">
        <f>((N17-N6)/N6)*100</f>
        <v>0.28473617541714163</v>
      </c>
      <c r="P17" s="11">
        <v>2.7E-2</v>
      </c>
      <c r="Q17" s="6">
        <f t="shared" si="5"/>
        <v>7.3499987750002037E-3</v>
      </c>
      <c r="R17" s="9"/>
      <c r="S17" s="4">
        <v>8.8182369999999999</v>
      </c>
      <c r="T17" s="4">
        <f>((S17-S3)/S3)*100</f>
        <v>4.645942849570061E-2</v>
      </c>
      <c r="U17" s="4">
        <v>2.117E-3</v>
      </c>
      <c r="V17" s="4">
        <f t="shared" si="6"/>
        <v>2.4007066265059558E-2</v>
      </c>
      <c r="W17" s="4">
        <v>8.3211480000000009</v>
      </c>
      <c r="X17" s="4">
        <f>((W17-W3)/W3)*100</f>
        <v>7.195287165077921E-2</v>
      </c>
      <c r="Y17" s="4">
        <v>2.2079999999999999E-3</v>
      </c>
      <c r="Z17" s="4">
        <f t="shared" si="7"/>
        <v>2.6534800246312166E-2</v>
      </c>
      <c r="AA17" s="4">
        <v>11.043888000000001</v>
      </c>
      <c r="AB17" s="4">
        <f>((AA17-AA3)/AA3)*100</f>
        <v>4.4505943713072697E-2</v>
      </c>
      <c r="AC17" s="4">
        <v>2.2899999999999999E-3</v>
      </c>
      <c r="AD17" s="4">
        <f t="shared" si="8"/>
        <v>2.0735451138222331E-2</v>
      </c>
      <c r="AE17" s="4">
        <v>110.64013</v>
      </c>
      <c r="AF17" s="4">
        <v>2.2899999999999999E-3</v>
      </c>
      <c r="AG17" s="4">
        <v>2.0369999999999999E-2</v>
      </c>
      <c r="AH17" s="9">
        <v>758.36099999999999</v>
      </c>
      <c r="AI17" s="4">
        <v>2.2899999999999999E-3</v>
      </c>
      <c r="AJ17" s="9">
        <v>0.23499999999999999</v>
      </c>
      <c r="AK17" s="4">
        <f t="shared" si="0"/>
        <v>3.0987880442164089E-2</v>
      </c>
    </row>
    <row r="18" spans="1:37" x14ac:dyDescent="0.3">
      <c r="A18">
        <v>16</v>
      </c>
      <c r="B18">
        <v>11</v>
      </c>
      <c r="C18" s="2">
        <v>6.7</v>
      </c>
      <c r="D18" s="2">
        <f t="shared" si="1"/>
        <v>7.0974576271186436</v>
      </c>
      <c r="E18" s="2">
        <f t="shared" si="2"/>
        <v>1.2262457815599426</v>
      </c>
      <c r="F18" s="3">
        <v>4.9885010000000003</v>
      </c>
      <c r="G18" s="6">
        <f>((F18-F6)/F6)*100</f>
        <v>8.0068050821446385E-2</v>
      </c>
      <c r="H18" s="3">
        <v>5.3000000000000001E-5</v>
      </c>
      <c r="I18" s="6">
        <f t="shared" si="3"/>
        <v>1.0624434073482195E-3</v>
      </c>
      <c r="J18" s="3">
        <v>17.048411999999999</v>
      </c>
      <c r="K18" s="6">
        <f>((J18-J6)/J6)*100</f>
        <v>0.14240930893068893</v>
      </c>
      <c r="L18" s="3">
        <v>7.2400000000000003E-4</v>
      </c>
      <c r="M18" s="6">
        <f t="shared" si="4"/>
        <v>4.2467298420521514E-3</v>
      </c>
      <c r="N18" s="11">
        <v>367.41300000000001</v>
      </c>
      <c r="O18" s="6">
        <f>((N18-N6)/N6)*100</f>
        <v>0.30275399668036312</v>
      </c>
      <c r="P18" s="11">
        <v>2.8000000000000001E-2</v>
      </c>
      <c r="Q18" s="6">
        <f t="shared" si="5"/>
        <v>7.6208517390511498E-3</v>
      </c>
      <c r="R18" s="9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9"/>
      <c r="AI18" s="4"/>
      <c r="AJ18" s="9"/>
    </row>
    <row r="19" spans="1:37" x14ac:dyDescent="0.3">
      <c r="A19">
        <v>17</v>
      </c>
      <c r="B19">
        <v>12</v>
      </c>
      <c r="C19" s="2">
        <v>3.59</v>
      </c>
      <c r="D19" s="2">
        <f t="shared" si="1"/>
        <v>3.8029661016949148</v>
      </c>
      <c r="E19" s="2">
        <f t="shared" si="2"/>
        <v>1.0170612016578097E-2</v>
      </c>
      <c r="F19" s="3">
        <v>4.9882720000000003</v>
      </c>
      <c r="G19" s="6">
        <f>((F19-F6)/F6)*100</f>
        <v>7.5473817887817318E-2</v>
      </c>
      <c r="H19" s="3">
        <v>4.6E-5</v>
      </c>
      <c r="I19" s="6">
        <f t="shared" si="3"/>
        <v>9.2216302559283052E-4</v>
      </c>
      <c r="J19" s="3">
        <v>17.047367000000001</v>
      </c>
      <c r="K19" s="6">
        <f>((J19-J6)/J6)*100</f>
        <v>0.13627097664920684</v>
      </c>
      <c r="L19" s="3">
        <v>6.1499999999999999E-4</v>
      </c>
      <c r="M19" s="6">
        <f t="shared" si="4"/>
        <v>3.6075952374346135E-3</v>
      </c>
      <c r="N19" s="11">
        <v>367.35700000000003</v>
      </c>
      <c r="O19" s="6">
        <f>((N19-N6)/N6)*100</f>
        <v>0.28746614833582329</v>
      </c>
      <c r="P19" s="11">
        <v>2.4E-2</v>
      </c>
      <c r="Q19" s="6">
        <f t="shared" si="5"/>
        <v>6.5331543974934464E-3</v>
      </c>
      <c r="R19" s="9" t="s">
        <v>40</v>
      </c>
      <c r="S19" s="18">
        <f>((S17-S3)/S3)*100</f>
        <v>4.645942849570061E-2</v>
      </c>
      <c r="T19" s="18"/>
      <c r="U19" s="4"/>
      <c r="V19" s="4"/>
      <c r="W19" s="18">
        <f>((W17-W3)/W3)*100</f>
        <v>7.195287165077921E-2</v>
      </c>
      <c r="X19" s="18"/>
      <c r="Y19" s="4"/>
      <c r="Z19" s="4"/>
      <c r="AA19" s="18">
        <f>((AA17-AA3)/AA3)*100</f>
        <v>4.4505943713072697E-2</v>
      </c>
      <c r="AB19" s="18"/>
      <c r="AC19" s="4"/>
      <c r="AD19" s="4"/>
      <c r="AE19" s="18">
        <f>((AE17-AE3)/AE3)*100</f>
        <v>1.5240916309917524E-2</v>
      </c>
      <c r="AF19" s="18"/>
      <c r="AG19" s="4"/>
      <c r="AH19" s="18">
        <f>((AH17-AH3)/AH3)*100</f>
        <v>0.15187312387167873</v>
      </c>
      <c r="AI19" s="4"/>
      <c r="AJ19" s="9"/>
    </row>
    <row r="20" spans="1:37" x14ac:dyDescent="0.3">
      <c r="A20">
        <v>18</v>
      </c>
      <c r="B20">
        <v>13</v>
      </c>
      <c r="C20" s="2">
        <v>2.38</v>
      </c>
      <c r="D20" s="2">
        <f t="shared" si="1"/>
        <v>2.5211864406779658</v>
      </c>
      <c r="E20" s="2">
        <f t="shared" si="2"/>
        <v>0</v>
      </c>
      <c r="F20" s="3">
        <v>4.98834</v>
      </c>
      <c r="G20" s="6">
        <f>((F20-F6)/F6)*100</f>
        <v>7.6838044261116498E-2</v>
      </c>
      <c r="H20" s="3">
        <v>4.6E-5</v>
      </c>
      <c r="I20" s="6">
        <f t="shared" si="3"/>
        <v>9.2215045486073518E-4</v>
      </c>
      <c r="J20" s="3">
        <v>17.048376000000001</v>
      </c>
      <c r="K20" s="6">
        <f>((J20-J6)/J6)*100</f>
        <v>0.14219784485210415</v>
      </c>
      <c r="L20" s="3">
        <v>6.2100000000000002E-4</v>
      </c>
      <c r="M20" s="6">
        <f t="shared" si="4"/>
        <v>3.6425756916670538E-3</v>
      </c>
      <c r="N20" s="11">
        <v>367.38900000000001</v>
      </c>
      <c r="O20" s="6">
        <f>((N20-N6)/N6)*100</f>
        <v>0.29620206167555813</v>
      </c>
      <c r="P20" s="11">
        <v>2.4E-2</v>
      </c>
      <c r="Q20" s="6">
        <f t="shared" si="5"/>
        <v>6.5325853523104938E-3</v>
      </c>
      <c r="R20" s="9" t="s">
        <v>41</v>
      </c>
      <c r="S20" s="18">
        <v>6.640106241699939E-2</v>
      </c>
      <c r="T20" s="18"/>
      <c r="U20" s="18"/>
      <c r="V20" s="18"/>
      <c r="W20" s="18">
        <v>2.4099579462339298E-2</v>
      </c>
      <c r="X20" s="18"/>
      <c r="Y20" s="18"/>
      <c r="Z20" s="18"/>
      <c r="AA20" s="18">
        <v>4.8139758436966058E-2</v>
      </c>
      <c r="AB20" s="18"/>
      <c r="AC20" s="18"/>
      <c r="AD20" s="18"/>
      <c r="AE20" s="18">
        <v>1.1161488640923626E-2</v>
      </c>
      <c r="AF20" s="18"/>
      <c r="AG20" s="18"/>
      <c r="AH20" s="18">
        <v>0.13137385882876815</v>
      </c>
      <c r="AI20" s="4"/>
      <c r="AJ20" s="9"/>
    </row>
    <row r="21" spans="1:37" x14ac:dyDescent="0.3">
      <c r="A21">
        <v>19</v>
      </c>
      <c r="B21">
        <v>14</v>
      </c>
      <c r="C21" s="2">
        <v>0.02</v>
      </c>
      <c r="D21" s="2">
        <f t="shared" si="1"/>
        <v>2.1186440677966101E-2</v>
      </c>
      <c r="E21" s="2">
        <f t="shared" si="2"/>
        <v>0</v>
      </c>
      <c r="F21" s="3">
        <v>4.9884440000000003</v>
      </c>
      <c r="G21" s="6">
        <f>((F21-F6)/F6)*100</f>
        <v>7.8924508126176976E-2</v>
      </c>
      <c r="H21" s="3">
        <v>4.8000000000000001E-5</v>
      </c>
      <c r="I21" s="6">
        <f t="shared" si="3"/>
        <v>9.6222389185886422E-4</v>
      </c>
      <c r="J21" s="3">
        <v>17.049782</v>
      </c>
      <c r="K21" s="6">
        <f>((J21-J6)/J6)*100</f>
        <v>0.15045669192174863</v>
      </c>
      <c r="L21" s="3">
        <v>6.5300000000000004E-4</v>
      </c>
      <c r="M21" s="6">
        <f t="shared" si="4"/>
        <v>3.8299609930496476E-3</v>
      </c>
      <c r="N21" s="11">
        <v>367.43400000000003</v>
      </c>
      <c r="O21" s="6">
        <f>((N21-N6)/N6)*100</f>
        <v>0.30848693980957143</v>
      </c>
      <c r="P21" s="11">
        <v>2.5000000000000001E-2</v>
      </c>
      <c r="Q21" s="6">
        <f t="shared" si="5"/>
        <v>6.8039430210595636E-3</v>
      </c>
      <c r="R21" s="9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9"/>
      <c r="AI21" s="4"/>
      <c r="AJ21" s="9"/>
    </row>
    <row r="22" spans="1:37" x14ac:dyDescent="0.3">
      <c r="F22" s="3"/>
      <c r="G22" s="3"/>
      <c r="H22" s="3"/>
      <c r="I22" s="6"/>
      <c r="J22" s="3"/>
      <c r="K22" s="3"/>
      <c r="L22" s="3"/>
      <c r="M22" s="3"/>
      <c r="N22" s="11"/>
      <c r="O22" s="11"/>
      <c r="P22" s="11"/>
      <c r="Q22" s="11"/>
      <c r="R22" s="9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9"/>
      <c r="AI22" s="4"/>
      <c r="AJ22" s="9"/>
    </row>
    <row r="23" spans="1:37" x14ac:dyDescent="0.3">
      <c r="F23" s="3"/>
      <c r="G23" s="3"/>
      <c r="H23" s="3"/>
      <c r="I23" s="3"/>
      <c r="J23" s="3"/>
      <c r="K23" s="3"/>
      <c r="L23" s="3"/>
      <c r="M23" s="3"/>
      <c r="N23" s="11"/>
      <c r="O23" s="11"/>
      <c r="P23" s="11"/>
      <c r="Q23" s="11"/>
      <c r="R23" s="9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9"/>
      <c r="AI23" s="4"/>
      <c r="AJ23" s="9"/>
    </row>
    <row r="24" spans="1:37" x14ac:dyDescent="0.3">
      <c r="F24" s="3"/>
      <c r="G24" s="3"/>
      <c r="H24" s="3"/>
      <c r="I24" s="3"/>
      <c r="J24" s="3"/>
      <c r="K24" s="3"/>
      <c r="L24" s="3"/>
      <c r="M24" s="3"/>
      <c r="N24" s="11"/>
      <c r="O24" s="11"/>
      <c r="P24" s="11"/>
      <c r="Q24" s="11"/>
      <c r="R24" s="9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9"/>
      <c r="AI24" s="4"/>
      <c r="AJ24" s="9"/>
    </row>
    <row r="25" spans="1:37" x14ac:dyDescent="0.3">
      <c r="F25" s="3"/>
      <c r="G25" s="3"/>
      <c r="H25" s="3"/>
      <c r="I25" s="3"/>
      <c r="J25" s="3"/>
      <c r="K25" s="3"/>
      <c r="L25" s="3"/>
      <c r="M25" s="3"/>
      <c r="N25" s="11"/>
      <c r="O25" s="11"/>
      <c r="P25" s="11"/>
      <c r="Q25" s="11"/>
      <c r="R25" s="9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5"/>
      <c r="AI25" s="4"/>
      <c r="AJ25" s="5"/>
    </row>
    <row r="26" spans="1:37" x14ac:dyDescent="0.3">
      <c r="F26" s="3"/>
      <c r="G26" s="3"/>
      <c r="H26" s="3"/>
      <c r="I26" s="3"/>
      <c r="J26" s="3"/>
      <c r="K26" s="3"/>
      <c r="L26" s="3"/>
      <c r="M26" s="3"/>
      <c r="N26" s="11"/>
      <c r="O26" s="11"/>
      <c r="P26" s="11"/>
      <c r="Q26" s="11"/>
      <c r="R26" s="9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9"/>
      <c r="AI26" s="4"/>
      <c r="AJ26" s="9"/>
    </row>
    <row r="27" spans="1:37" x14ac:dyDescent="0.3">
      <c r="F27" s="3"/>
      <c r="G27" s="3"/>
      <c r="H27" s="3"/>
      <c r="I27" s="3"/>
      <c r="J27" s="3"/>
      <c r="K27" s="3"/>
      <c r="L27" s="3"/>
      <c r="M27" s="3"/>
      <c r="N27" s="11"/>
      <c r="O27" s="11"/>
      <c r="P27" s="11"/>
      <c r="Q27" s="11"/>
      <c r="R27" s="9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9"/>
      <c r="AI27" s="4"/>
      <c r="AJ27" s="9"/>
    </row>
    <row r="28" spans="1:37" x14ac:dyDescent="0.3">
      <c r="F28" s="3"/>
      <c r="G28" s="3"/>
      <c r="H28" s="3"/>
      <c r="I28" s="3"/>
      <c r="J28" s="3"/>
      <c r="K28" s="3"/>
      <c r="L28" s="3"/>
      <c r="M28" s="3"/>
      <c r="N28" s="11"/>
      <c r="O28" s="11"/>
      <c r="P28" s="11"/>
      <c r="Q28" s="11"/>
      <c r="R28" s="9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9"/>
      <c r="AI28" s="4"/>
      <c r="AJ28" s="9"/>
    </row>
    <row r="29" spans="1:37" x14ac:dyDescent="0.3">
      <c r="F29" s="3"/>
      <c r="G29" s="3"/>
      <c r="H29" s="3"/>
      <c r="I29" s="3"/>
      <c r="J29" s="3"/>
      <c r="K29" s="3"/>
      <c r="L29" s="3"/>
      <c r="M29" s="3"/>
      <c r="N29" s="11"/>
      <c r="O29" s="11"/>
      <c r="P29" s="11"/>
      <c r="Q29" s="11"/>
      <c r="R29" s="9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9"/>
      <c r="AI29" s="4"/>
      <c r="AJ29" s="9"/>
    </row>
    <row r="30" spans="1:37" x14ac:dyDescent="0.3">
      <c r="F30" s="3"/>
      <c r="G30" s="3"/>
      <c r="H30" s="3"/>
      <c r="I30" s="3"/>
      <c r="J30" s="3"/>
      <c r="K30" s="3"/>
      <c r="L30" s="3"/>
      <c r="M30" s="3"/>
      <c r="N30" s="11"/>
      <c r="O30" s="11"/>
      <c r="P30" s="11"/>
      <c r="Q30" s="11"/>
      <c r="R30" s="9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9"/>
      <c r="AI30" s="4"/>
      <c r="AJ30" s="9"/>
    </row>
    <row r="31" spans="1:37" x14ac:dyDescent="0.3">
      <c r="F31" s="3"/>
      <c r="G31" s="3"/>
      <c r="H31" s="3"/>
      <c r="I31" s="3"/>
      <c r="J31" s="3"/>
      <c r="K31" s="3"/>
      <c r="L31" s="3"/>
      <c r="M31" s="3"/>
      <c r="N31" s="11"/>
      <c r="O31" s="11"/>
      <c r="P31" s="11"/>
      <c r="Q31" s="11"/>
      <c r="R31" s="9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9"/>
      <c r="AI31" s="4"/>
      <c r="AJ31" s="9"/>
    </row>
    <row r="32" spans="1:37" x14ac:dyDescent="0.3">
      <c r="F32" s="3"/>
      <c r="G32" s="3"/>
      <c r="H32" s="3"/>
      <c r="I32" s="3"/>
      <c r="J32" s="3"/>
      <c r="K32" s="3"/>
      <c r="L32" s="3"/>
      <c r="M32" s="3"/>
      <c r="N32" s="11"/>
      <c r="O32" s="11"/>
      <c r="P32" s="11"/>
      <c r="Q32" s="11"/>
      <c r="R32" s="9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9"/>
      <c r="AI32" s="4"/>
      <c r="AJ32" s="9"/>
    </row>
    <row r="33" spans="6:36" x14ac:dyDescent="0.3">
      <c r="F33" s="3"/>
      <c r="G33" s="3"/>
      <c r="H33" s="3"/>
      <c r="I33" s="3"/>
      <c r="J33" s="3"/>
      <c r="K33" s="3"/>
      <c r="L33" s="3"/>
      <c r="M33" s="3"/>
      <c r="N33" s="11"/>
      <c r="O33" s="11"/>
      <c r="P33" s="11"/>
      <c r="Q33" s="11"/>
      <c r="R33" s="9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 t="s">
        <v>6</v>
      </c>
      <c r="AF33" s="4"/>
      <c r="AG33" s="4"/>
      <c r="AH33" s="9"/>
      <c r="AI33" s="4"/>
      <c r="AJ33" s="9"/>
    </row>
  </sheetData>
  <mergeCells count="2">
    <mergeCell ref="F1:P1"/>
    <mergeCell ref="S1:A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37"/>
  <sheetViews>
    <sheetView workbookViewId="0">
      <selection activeCell="G41" sqref="G41"/>
    </sheetView>
  </sheetViews>
  <sheetFormatPr defaultRowHeight="14.4" x14ac:dyDescent="0.3"/>
  <cols>
    <col min="4" max="5" width="10.6640625" customWidth="1"/>
    <col min="18" max="18" width="21.109375" customWidth="1"/>
    <col min="19" max="19" width="7.44140625" customWidth="1"/>
    <col min="20" max="20" width="7.88671875" customWidth="1"/>
    <col min="21" max="22" width="7.109375" customWidth="1"/>
    <col min="23" max="23" width="8.44140625" customWidth="1"/>
    <col min="24" max="24" width="7.6640625" customWidth="1"/>
    <col min="30" max="31" width="7.44140625" customWidth="1"/>
    <col min="33" max="33" width="7.88671875" customWidth="1"/>
    <col min="37" max="37" width="9.109375" customWidth="1"/>
  </cols>
  <sheetData>
    <row r="1" spans="1:39" x14ac:dyDescent="0.3">
      <c r="A1" t="s">
        <v>28</v>
      </c>
      <c r="B1" t="s">
        <v>5</v>
      </c>
      <c r="C1" s="1"/>
      <c r="D1" s="1"/>
      <c r="E1" s="1"/>
      <c r="F1" s="249" t="s">
        <v>35</v>
      </c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5"/>
      <c r="R1" s="16"/>
      <c r="S1" s="248" t="s">
        <v>36</v>
      </c>
      <c r="T1" s="248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</row>
    <row r="2" spans="1:39" x14ac:dyDescent="0.3">
      <c r="A2" t="s">
        <v>8</v>
      </c>
      <c r="B2" t="s">
        <v>1</v>
      </c>
      <c r="C2" s="1" t="s">
        <v>0</v>
      </c>
      <c r="D2" s="1" t="s">
        <v>34</v>
      </c>
      <c r="E2" s="1"/>
      <c r="F2" t="s">
        <v>18</v>
      </c>
      <c r="G2" t="s">
        <v>40</v>
      </c>
      <c r="H2" t="s">
        <v>22</v>
      </c>
      <c r="I2" t="s">
        <v>42</v>
      </c>
      <c r="J2" t="s">
        <v>20</v>
      </c>
      <c r="K2" t="s">
        <v>40</v>
      </c>
      <c r="L2" t="s">
        <v>23</v>
      </c>
      <c r="M2" t="s">
        <v>42</v>
      </c>
      <c r="N2" t="s">
        <v>24</v>
      </c>
      <c r="O2" t="s">
        <v>40</v>
      </c>
      <c r="P2" t="s">
        <v>23</v>
      </c>
      <c r="Q2" t="s">
        <v>42</v>
      </c>
      <c r="S2" s="5" t="s">
        <v>18</v>
      </c>
      <c r="T2" s="5" t="s">
        <v>39</v>
      </c>
      <c r="U2" s="5" t="s">
        <v>23</v>
      </c>
      <c r="V2" s="5" t="s">
        <v>42</v>
      </c>
      <c r="W2" s="5" t="s">
        <v>19</v>
      </c>
      <c r="X2" s="5" t="s">
        <v>39</v>
      </c>
      <c r="Y2" s="5" t="s">
        <v>23</v>
      </c>
      <c r="Z2" s="5" t="s">
        <v>42</v>
      </c>
      <c r="AA2" s="5"/>
      <c r="AB2" s="5" t="s">
        <v>20</v>
      </c>
      <c r="AC2" s="5" t="s">
        <v>40</v>
      </c>
      <c r="AD2" s="5" t="s">
        <v>23</v>
      </c>
      <c r="AE2" s="5" t="s">
        <v>42</v>
      </c>
      <c r="AF2" s="5" t="s">
        <v>21</v>
      </c>
      <c r="AG2" s="5" t="s">
        <v>23</v>
      </c>
      <c r="AH2" s="5" t="s">
        <v>24</v>
      </c>
      <c r="AI2" s="5"/>
      <c r="AJ2" s="5" t="s">
        <v>23</v>
      </c>
      <c r="AK2" s="5" t="s">
        <v>42</v>
      </c>
      <c r="AM2" s="5"/>
    </row>
    <row r="3" spans="1:39" x14ac:dyDescent="0.3">
      <c r="A3">
        <v>1</v>
      </c>
      <c r="B3">
        <v>-5</v>
      </c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11"/>
      <c r="O3" s="11"/>
      <c r="P3" s="11"/>
      <c r="Q3" s="11"/>
      <c r="R3" s="11"/>
      <c r="S3" s="4">
        <v>8.8143419999999999</v>
      </c>
      <c r="T3" s="4">
        <v>0</v>
      </c>
      <c r="U3" s="4">
        <v>3.3500000000000001E-4</v>
      </c>
      <c r="V3" s="4">
        <f>(U3/S3)*100</f>
        <v>3.800624028430029E-3</v>
      </c>
      <c r="W3" s="4">
        <v>8.3152439999999999</v>
      </c>
      <c r="X3" s="4">
        <v>0</v>
      </c>
      <c r="Y3" s="4">
        <v>3.0499999999999999E-4</v>
      </c>
      <c r="Z3" s="4">
        <f t="shared" ref="Z3:Z30" si="0">(Y3/W3)*100</f>
        <v>3.66796211873037E-3</v>
      </c>
      <c r="AA3" s="4">
        <f>(Y3/W3)*100</f>
        <v>3.66796211873037E-3</v>
      </c>
      <c r="AB3" s="4">
        <v>11.039045</v>
      </c>
      <c r="AC3" s="4">
        <v>0</v>
      </c>
      <c r="AD3" s="4">
        <v>4.7399999999999997E-4</v>
      </c>
      <c r="AE3" s="4">
        <f t="shared" ref="AE3:AE30" si="1">(AD3/AB3)*100</f>
        <v>4.2938496944255593E-3</v>
      </c>
      <c r="AF3" s="4">
        <v>110.62327999999999</v>
      </c>
      <c r="AG3" s="4">
        <v>2.2000000000000001E-3</v>
      </c>
      <c r="AH3" s="9">
        <v>757.24</v>
      </c>
      <c r="AI3" s="4">
        <v>0</v>
      </c>
      <c r="AJ3" s="9">
        <v>7.0999999999999994E-2</v>
      </c>
      <c r="AK3" s="4">
        <f t="shared" ref="AK3:AK30" si="2">(AJ3/AH3)*100</f>
        <v>9.3761555121229714E-3</v>
      </c>
    </row>
    <row r="4" spans="1:39" x14ac:dyDescent="0.3">
      <c r="A4">
        <v>2</v>
      </c>
      <c r="B4">
        <v>-4</v>
      </c>
      <c r="C4" s="1"/>
      <c r="D4" s="1"/>
      <c r="E4" s="1"/>
      <c r="F4" s="3"/>
      <c r="G4" s="3"/>
      <c r="H4" s="3"/>
      <c r="I4" s="3"/>
      <c r="J4" s="3"/>
      <c r="K4" s="3"/>
      <c r="L4" s="3"/>
      <c r="M4" s="3"/>
      <c r="N4" s="11"/>
      <c r="O4" s="11"/>
      <c r="P4" s="11"/>
      <c r="Q4" s="11"/>
      <c r="R4" s="11"/>
      <c r="S4" s="4">
        <v>8.8145369999999996</v>
      </c>
      <c r="T4" s="4">
        <f>((S4-S3)/S3)*100</f>
        <v>2.2123035389337419E-3</v>
      </c>
      <c r="U4" s="4">
        <v>3.28E-4</v>
      </c>
      <c r="V4" s="4">
        <f>(U4/S4)*100</f>
        <v>3.7211256813602352E-3</v>
      </c>
      <c r="W4" s="4">
        <v>8.3152080000000002</v>
      </c>
      <c r="X4" s="4">
        <f>((W4-W3)/W3)*100</f>
        <v>-4.3293979105968431E-4</v>
      </c>
      <c r="Y4" s="4">
        <v>2.99E-4</v>
      </c>
      <c r="Z4" s="4">
        <f t="shared" si="0"/>
        <v>3.5958210546266547E-3</v>
      </c>
      <c r="AA4" s="4">
        <f>(Y4/W4)*100</f>
        <v>3.5958210546266547E-3</v>
      </c>
      <c r="AB4" s="4">
        <v>11.038508999999999</v>
      </c>
      <c r="AC4" s="4">
        <f>((AB4-AB3)/AB3)*100</f>
        <v>-4.8554924814629705E-3</v>
      </c>
      <c r="AD4" s="4">
        <v>4.64E-4</v>
      </c>
      <c r="AE4" s="4">
        <f t="shared" si="1"/>
        <v>4.2034662471172515E-3</v>
      </c>
      <c r="AF4" s="4">
        <v>110.62407</v>
      </c>
      <c r="AG4" s="4">
        <v>2.16E-3</v>
      </c>
      <c r="AH4" s="9">
        <v>757.21299999999997</v>
      </c>
      <c r="AI4" s="4">
        <f>((AH4-AH3)/AH3)*100</f>
        <v>-3.56558026517929E-3</v>
      </c>
      <c r="AJ4" s="9">
        <v>6.9000000000000006E-2</v>
      </c>
      <c r="AK4" s="4">
        <f t="shared" si="2"/>
        <v>9.1123633640732542E-3</v>
      </c>
    </row>
    <row r="5" spans="1:39" x14ac:dyDescent="0.3">
      <c r="A5">
        <v>3</v>
      </c>
      <c r="B5">
        <v>-3</v>
      </c>
      <c r="C5" s="1"/>
      <c r="D5" s="1"/>
      <c r="E5" s="1"/>
      <c r="F5" s="3"/>
      <c r="G5" s="3"/>
      <c r="H5" s="3"/>
      <c r="I5" s="3"/>
      <c r="J5" s="3"/>
      <c r="K5" s="3"/>
      <c r="L5" s="3"/>
      <c r="M5" s="3"/>
      <c r="N5" s="11"/>
      <c r="O5" s="11"/>
      <c r="P5" s="11"/>
      <c r="Q5" s="11"/>
      <c r="R5" s="11"/>
      <c r="S5" s="4">
        <v>8.8146719999999998</v>
      </c>
      <c r="T5" s="4">
        <f>((S5-S3)/S3)*100</f>
        <v>3.7438982966617527E-3</v>
      </c>
      <c r="U5" s="4">
        <v>3.4000000000000002E-4</v>
      </c>
      <c r="V5" s="4">
        <f t="shared" ref="V5:V30" si="3">(U5/S5)*100</f>
        <v>3.8572053503522314E-3</v>
      </c>
      <c r="W5" s="4">
        <v>8.3151849999999996</v>
      </c>
      <c r="X5" s="4">
        <f>((W5-W3)/W3)*100</f>
        <v>-7.0954021313449479E-4</v>
      </c>
      <c r="Y5" s="4">
        <v>3.0800000000000001E-4</v>
      </c>
      <c r="Z5" s="4">
        <f t="shared" si="0"/>
        <v>3.7040667164951837E-3</v>
      </c>
      <c r="AA5" s="4">
        <f t="shared" ref="AA5:AA30" si="4">(Y5/W5)*100</f>
        <v>3.7040667164951837E-3</v>
      </c>
      <c r="AB5" s="4">
        <v>11.039173</v>
      </c>
      <c r="AC5" s="4">
        <f>((AB5-AB3)/AB3)*100</f>
        <v>1.1595205925886524E-3</v>
      </c>
      <c r="AD5" s="4">
        <v>4.7600000000000002E-4</v>
      </c>
      <c r="AE5" s="4">
        <f t="shared" si="1"/>
        <v>4.3119172061167992E-3</v>
      </c>
      <c r="AF5" s="4">
        <v>110.62390000000001</v>
      </c>
      <c r="AG5" s="4">
        <v>2.2300000000000002E-3</v>
      </c>
      <c r="AH5" s="9">
        <v>757.26900000000001</v>
      </c>
      <c r="AI5" s="4">
        <f>((AH5-AH3)/AH3)*100</f>
        <v>3.8296973218525645E-3</v>
      </c>
      <c r="AJ5" s="9">
        <v>7.0999999999999994E-2</v>
      </c>
      <c r="AK5" s="4">
        <f t="shared" si="2"/>
        <v>9.3757964474975204E-3</v>
      </c>
    </row>
    <row r="6" spans="1:39" x14ac:dyDescent="0.3">
      <c r="A6">
        <v>4</v>
      </c>
      <c r="B6">
        <v>-2</v>
      </c>
      <c r="C6" s="1"/>
      <c r="D6" s="1"/>
      <c r="E6" s="1"/>
      <c r="F6" s="3"/>
      <c r="G6" s="3"/>
      <c r="H6" s="3"/>
      <c r="I6" s="3"/>
      <c r="J6" s="3"/>
      <c r="K6" s="3"/>
      <c r="L6" s="3"/>
      <c r="M6" s="3"/>
      <c r="N6" s="11"/>
      <c r="O6" s="11"/>
      <c r="P6" s="11"/>
      <c r="Q6" s="11"/>
      <c r="R6" s="11"/>
      <c r="S6" s="4">
        <v>8.8154009999999996</v>
      </c>
      <c r="T6" s="4">
        <f>((S6-S3)/S3)*100</f>
        <v>1.2014509988376887E-2</v>
      </c>
      <c r="U6" s="4">
        <v>3.2499999999999999E-4</v>
      </c>
      <c r="V6" s="4">
        <f t="shared" si="3"/>
        <v>3.6867296223960771E-3</v>
      </c>
      <c r="W6" s="4">
        <v>8.3158279999999998</v>
      </c>
      <c r="X6" s="4">
        <f>((W6-W3)/W3)*100</f>
        <v>7.0232454994696245E-3</v>
      </c>
      <c r="Y6" s="4">
        <v>2.9599999999999998E-4</v>
      </c>
      <c r="Z6" s="4">
        <f t="shared" si="0"/>
        <v>3.559477180143697E-3</v>
      </c>
      <c r="AA6" s="4">
        <f t="shared" si="4"/>
        <v>3.559477180143697E-3</v>
      </c>
      <c r="AB6" s="4">
        <v>11.039707999999999</v>
      </c>
      <c r="AC6" s="4">
        <f>((AB6-AB3)/AB3)*100</f>
        <v>6.0059543194127211E-3</v>
      </c>
      <c r="AD6" s="4">
        <v>4.6000000000000001E-4</v>
      </c>
      <c r="AE6" s="4">
        <f t="shared" si="1"/>
        <v>4.1667768748956044E-3</v>
      </c>
      <c r="AF6" s="4">
        <v>110.62362</v>
      </c>
      <c r="AG6" s="4">
        <v>2.15E-3</v>
      </c>
      <c r="AH6" s="9">
        <v>757.428</v>
      </c>
      <c r="AI6" s="4">
        <f>((AH6-AH3)/AH3)*100</f>
        <v>2.4827003327873354E-2</v>
      </c>
      <c r="AJ6" s="9">
        <v>6.9000000000000006E-2</v>
      </c>
      <c r="AK6" s="4">
        <f t="shared" si="2"/>
        <v>9.1097767708613903E-3</v>
      </c>
    </row>
    <row r="7" spans="1:39" x14ac:dyDescent="0.3">
      <c r="A7">
        <v>5</v>
      </c>
      <c r="B7">
        <v>-1</v>
      </c>
      <c r="C7" s="1"/>
      <c r="D7" s="1"/>
      <c r="E7" s="1"/>
      <c r="F7" s="3"/>
      <c r="G7" s="3"/>
      <c r="H7" s="3"/>
      <c r="I7" s="3"/>
      <c r="J7" s="3"/>
      <c r="K7" s="3"/>
      <c r="L7" s="3"/>
      <c r="M7" s="3"/>
      <c r="N7" s="11"/>
      <c r="O7" s="11"/>
      <c r="P7" s="11"/>
      <c r="Q7" s="11"/>
      <c r="R7" s="11"/>
      <c r="S7" s="4">
        <v>8.8157420000000002</v>
      </c>
      <c r="T7" s="4">
        <f>((S7-S3)/S3)*100</f>
        <v>1.5883204894934753E-2</v>
      </c>
      <c r="U7" s="4">
        <v>3.3199999999999999E-4</v>
      </c>
      <c r="V7" s="4">
        <f t="shared" si="3"/>
        <v>3.7659904293932379E-3</v>
      </c>
      <c r="W7" s="4">
        <v>8.3158100000000008</v>
      </c>
      <c r="X7" s="4">
        <f>((W7-W3)/W3)*100</f>
        <v>6.8067756039504627E-3</v>
      </c>
      <c r="Y7" s="4">
        <v>3.0299999999999999E-4</v>
      </c>
      <c r="Z7" s="4">
        <f t="shared" si="0"/>
        <v>3.6436618922269745E-3</v>
      </c>
      <c r="AA7" s="4">
        <f t="shared" si="4"/>
        <v>3.6436618922269745E-3</v>
      </c>
      <c r="AB7" s="4">
        <v>11.040255</v>
      </c>
      <c r="AC7" s="4">
        <f>((AB7-AB3)/AB3)*100</f>
        <v>1.0961093101807063E-2</v>
      </c>
      <c r="AD7" s="4">
        <v>4.6799999999999999E-4</v>
      </c>
      <c r="AE7" s="4">
        <f t="shared" si="1"/>
        <v>4.2390325223466306E-3</v>
      </c>
      <c r="AF7" s="4">
        <v>110.62621</v>
      </c>
      <c r="AG7" s="4">
        <v>2.1900000000000001E-3</v>
      </c>
      <c r="AH7" s="9">
        <v>757.48</v>
      </c>
      <c r="AI7" s="4">
        <f>((AH7-AH3)/AH3)*100</f>
        <v>3.1694046801543647E-2</v>
      </c>
      <c r="AJ7" s="9">
        <v>7.0000000000000007E-2</v>
      </c>
      <c r="AK7" s="4">
        <f t="shared" si="2"/>
        <v>9.2411680836457736E-3</v>
      </c>
    </row>
    <row r="8" spans="1:39" x14ac:dyDescent="0.3">
      <c r="A8">
        <v>6</v>
      </c>
      <c r="B8">
        <v>0</v>
      </c>
      <c r="C8" s="1"/>
      <c r="D8" s="1"/>
      <c r="E8" s="1"/>
      <c r="F8" s="3"/>
      <c r="G8" s="3"/>
      <c r="H8" s="3"/>
      <c r="I8" s="3"/>
      <c r="J8" s="3"/>
      <c r="K8" s="3"/>
      <c r="L8" s="3"/>
      <c r="M8" s="3"/>
      <c r="N8" s="11"/>
      <c r="O8" s="11"/>
      <c r="P8" s="11"/>
      <c r="Q8" s="11"/>
      <c r="R8" s="11"/>
      <c r="S8" s="4">
        <v>8.8164400000000001</v>
      </c>
      <c r="T8" s="4">
        <f>((S8-S3)/S3)*100</f>
        <v>2.3802117049691915E-2</v>
      </c>
      <c r="U8" s="4">
        <v>3.2699999999999998E-4</v>
      </c>
      <c r="V8" s="4">
        <f t="shared" si="3"/>
        <v>3.708980041830943E-3</v>
      </c>
      <c r="W8" s="4">
        <v>8.3158370000000001</v>
      </c>
      <c r="X8" s="4">
        <f>((W8-W3)/W3)*100</f>
        <v>7.1314804472398857E-3</v>
      </c>
      <c r="Y8" s="4">
        <v>2.9700000000000001E-4</v>
      </c>
      <c r="Z8" s="4">
        <f t="shared" si="0"/>
        <v>3.5714985755492799E-3</v>
      </c>
      <c r="AA8" s="4">
        <f t="shared" si="4"/>
        <v>3.5714985755492799E-3</v>
      </c>
      <c r="AB8" s="4">
        <v>11.040811</v>
      </c>
      <c r="AC8" s="4">
        <f>((AB8-AB3)/AB3)*100</f>
        <v>1.5997760675854972E-2</v>
      </c>
      <c r="AD8" s="4">
        <v>4.6099999999999998E-4</v>
      </c>
      <c r="AE8" s="4">
        <f t="shared" si="1"/>
        <v>4.1754179108762935E-3</v>
      </c>
      <c r="AF8" s="4">
        <v>110.62608</v>
      </c>
      <c r="AG8" s="4">
        <v>2.15E-3</v>
      </c>
      <c r="AH8" s="5">
        <v>757.58100000000002</v>
      </c>
      <c r="AI8" s="4">
        <f>((AH8-AH3)/AH3)*100</f>
        <v>4.5031958163859298E-2</v>
      </c>
      <c r="AJ8" s="5">
        <v>6.9000000000000006E-2</v>
      </c>
      <c r="AK8" s="4">
        <f t="shared" si="2"/>
        <v>9.1079369730761462E-3</v>
      </c>
    </row>
    <row r="9" spans="1:39" x14ac:dyDescent="0.3">
      <c r="A9">
        <v>7</v>
      </c>
      <c r="B9">
        <v>1</v>
      </c>
      <c r="C9" s="2">
        <v>94.42</v>
      </c>
      <c r="D9" s="2">
        <f>((C9)/94.42)*100</f>
        <v>100</v>
      </c>
      <c r="E9" s="2">
        <f>(((D9/100)*0.48)/(1-0.52*(D9/100)))*100</f>
        <v>100</v>
      </c>
      <c r="F9" s="3">
        <v>4.9858279999999997</v>
      </c>
      <c r="H9" s="3">
        <v>2.2699999999999999E-4</v>
      </c>
      <c r="I9" s="6">
        <f>(H9/F9)*100</f>
        <v>4.5529047532325631E-3</v>
      </c>
      <c r="J9" s="3">
        <v>17.034561</v>
      </c>
      <c r="L9" s="3">
        <v>2.8830000000000001E-3</v>
      </c>
      <c r="M9" s="6">
        <f>(L9/J9)*100</f>
        <v>1.6924416191294863E-2</v>
      </c>
      <c r="N9" s="11">
        <v>366.721</v>
      </c>
      <c r="P9" s="11">
        <v>5.3999999999999999E-2</v>
      </c>
      <c r="Q9" s="6">
        <f>(P9/N9)*100</f>
        <v>1.4725090736554492E-2</v>
      </c>
      <c r="R9" s="11"/>
      <c r="S9" s="4">
        <v>8.8164859999999994</v>
      </c>
      <c r="T9" s="4">
        <f>((S9-S3)/S3)*100</f>
        <v>2.4323993781946284E-2</v>
      </c>
      <c r="U9" s="4">
        <v>3.2699999999999998E-4</v>
      </c>
      <c r="V9" s="4">
        <f t="shared" si="3"/>
        <v>3.7089606902341813E-3</v>
      </c>
      <c r="W9" s="4">
        <v>8.31602</v>
      </c>
      <c r="X9" s="4">
        <f>((W9-W3)/W3)*100</f>
        <v>9.3322577184759697E-3</v>
      </c>
      <c r="Y9" s="4">
        <v>2.9700000000000001E-4</v>
      </c>
      <c r="Z9" s="4">
        <f t="shared" si="0"/>
        <v>3.5714199821549253E-3</v>
      </c>
      <c r="AA9" s="4">
        <f t="shared" si="4"/>
        <v>3.5714199821549253E-3</v>
      </c>
      <c r="AB9" s="4">
        <v>11.040891</v>
      </c>
      <c r="AC9" s="4">
        <f>((AB9-AB3)/AB3)*100</f>
        <v>1.6722461046226902E-2</v>
      </c>
      <c r="AD9" s="4">
        <v>4.6000000000000001E-4</v>
      </c>
      <c r="AE9" s="4">
        <f t="shared" si="1"/>
        <v>4.1663304166303242E-3</v>
      </c>
      <c r="AF9" s="4">
        <v>110.628</v>
      </c>
      <c r="AG9" s="4">
        <v>2.16E-3</v>
      </c>
      <c r="AH9" s="9">
        <v>757.59799999999996</v>
      </c>
      <c r="AI9" s="4">
        <f>((AH9-AH3)/AH3)*100</f>
        <v>4.727695314562718E-2</v>
      </c>
      <c r="AJ9" s="9">
        <v>6.9000000000000006E-2</v>
      </c>
      <c r="AK9" s="4">
        <f t="shared" si="2"/>
        <v>9.1077325969709539E-3</v>
      </c>
    </row>
    <row r="10" spans="1:39" x14ac:dyDescent="0.3">
      <c r="A10">
        <v>8</v>
      </c>
      <c r="B10">
        <v>2</v>
      </c>
      <c r="C10" s="2">
        <v>94.41</v>
      </c>
      <c r="D10" s="2">
        <f t="shared" ref="D10:D34" si="5">((C10)/94.42)*100</f>
        <v>99.989409023511968</v>
      </c>
      <c r="E10" s="2">
        <f t="shared" ref="E10:E34" si="6">(((D10/100)*0.48)/(1-0.52*(D10/100)))*100</f>
        <v>99.977937996946622</v>
      </c>
      <c r="F10" s="3">
        <v>4.9858599999999997</v>
      </c>
      <c r="H10" s="3">
        <v>2.43E-4</v>
      </c>
      <c r="I10" s="6">
        <f>(H10/F10)*100</f>
        <v>4.8737830584894082E-3</v>
      </c>
      <c r="J10" s="3">
        <v>17.034791999999999</v>
      </c>
      <c r="L10" s="3">
        <v>3.0339999999999998E-3</v>
      </c>
      <c r="M10" s="6">
        <f>(L10/J10)*100</f>
        <v>1.7810607843054379E-2</v>
      </c>
      <c r="N10" s="11">
        <v>366.73099999999999</v>
      </c>
      <c r="P10" s="11">
        <v>5.5E-2</v>
      </c>
      <c r="Q10" s="6">
        <f>(P10/N10)*100</f>
        <v>1.4997368643501641E-2</v>
      </c>
      <c r="R10" s="11"/>
      <c r="S10" s="4">
        <v>8.8172370000000004</v>
      </c>
      <c r="T10" s="4">
        <f>((S10-S3)/S3)*100</f>
        <v>3.2844198693453647E-2</v>
      </c>
      <c r="U10" s="4">
        <v>3.2899999999999997E-4</v>
      </c>
      <c r="V10" s="4">
        <f t="shared" si="3"/>
        <v>3.7313276256496219E-3</v>
      </c>
      <c r="W10" s="4">
        <v>8.3163889999999991</v>
      </c>
      <c r="X10" s="4">
        <f>((W10-W3)/W3)*100</f>
        <v>1.3769890576864436E-2</v>
      </c>
      <c r="Y10" s="4">
        <v>2.9999999999999997E-4</v>
      </c>
      <c r="Z10" s="4">
        <f t="shared" si="0"/>
        <v>3.60733486613E-3</v>
      </c>
      <c r="AA10" s="4">
        <f t="shared" si="4"/>
        <v>3.60733486613E-3</v>
      </c>
      <c r="AB10" s="4">
        <v>11.041715999999999</v>
      </c>
      <c r="AC10" s="4">
        <f>((AB10-AB3)/AB3)*100</f>
        <v>2.4195933615629103E-2</v>
      </c>
      <c r="AD10" s="4">
        <v>4.6500000000000003E-4</v>
      </c>
      <c r="AE10" s="4">
        <f t="shared" si="1"/>
        <v>4.2113019389377528E-3</v>
      </c>
      <c r="AF10" s="4">
        <v>110.62896000000001</v>
      </c>
      <c r="AG10" s="4">
        <v>2.1700000000000001E-3</v>
      </c>
      <c r="AH10" s="9">
        <v>757.74800000000005</v>
      </c>
      <c r="AI10" s="4">
        <f>((AH10-AH3)/AH3)*100</f>
        <v>6.7085732396603218E-2</v>
      </c>
      <c r="AJ10" s="9">
        <v>7.0000000000000007E-2</v>
      </c>
      <c r="AK10" s="4">
        <f t="shared" si="2"/>
        <v>9.2378996711307716E-3</v>
      </c>
    </row>
    <row r="11" spans="1:39" x14ac:dyDescent="0.3">
      <c r="A11">
        <v>9</v>
      </c>
      <c r="B11">
        <v>3</v>
      </c>
      <c r="C11" s="2">
        <v>94.45</v>
      </c>
      <c r="D11" s="2">
        <f t="shared" si="5"/>
        <v>100.0317729294641</v>
      </c>
      <c r="E11" s="2">
        <f t="shared" si="6"/>
        <v>100.06621639517945</v>
      </c>
      <c r="F11" s="3">
        <v>4.9857940000000003</v>
      </c>
      <c r="H11" s="3">
        <v>2.32E-4</v>
      </c>
      <c r="I11" s="6">
        <f t="shared" ref="I11:I34" si="7">(H11/F11)*100</f>
        <v>4.6532207307401789E-3</v>
      </c>
      <c r="J11" s="3">
        <v>17.034147000000001</v>
      </c>
      <c r="L11" s="3">
        <v>2.941E-3</v>
      </c>
      <c r="M11" s="6">
        <f t="shared" ref="M11:M34" si="8">(L11/J11)*100</f>
        <v>1.7265320065630523E-2</v>
      </c>
      <c r="N11" s="11">
        <v>366.70699999999999</v>
      </c>
      <c r="P11" s="11">
        <v>5.3999999999999999E-2</v>
      </c>
      <c r="Q11" s="6">
        <f t="shared" ref="Q11:Q34" si="9">(P11/N11)*100</f>
        <v>1.4725652905453126E-2</v>
      </c>
      <c r="R11" s="11"/>
      <c r="S11" s="4">
        <v>8.8175559999999997</v>
      </c>
      <c r="T11" s="4">
        <f>((S11-S3)/S3)*100</f>
        <v>3.6463300380219284E-2</v>
      </c>
      <c r="U11" s="4">
        <v>3.2400000000000001E-4</v>
      </c>
      <c r="V11" s="4">
        <f t="shared" si="3"/>
        <v>3.6744875790978822E-3</v>
      </c>
      <c r="W11" s="4">
        <v>8.316414</v>
      </c>
      <c r="X11" s="4">
        <f>((W11-W3)/W3)*100</f>
        <v>1.4070543209557236E-2</v>
      </c>
      <c r="Y11" s="4">
        <v>2.9500000000000001E-4</v>
      </c>
      <c r="Z11" s="4">
        <f t="shared" si="0"/>
        <v>3.5472019550734251E-3</v>
      </c>
      <c r="AA11" s="4">
        <f t="shared" si="4"/>
        <v>3.5472019550734251E-3</v>
      </c>
      <c r="AB11" s="4">
        <v>11.042054</v>
      </c>
      <c r="AC11" s="4">
        <f>((AB11-AB3)/AB3)*100</f>
        <v>2.7257792680440051E-2</v>
      </c>
      <c r="AD11" s="4">
        <v>4.57E-4</v>
      </c>
      <c r="AE11" s="4">
        <f t="shared" si="1"/>
        <v>4.1387227412581027E-3</v>
      </c>
      <c r="AF11" s="4">
        <v>110.62817</v>
      </c>
      <c r="AG11" s="4">
        <v>2.14E-3</v>
      </c>
      <c r="AH11" s="9">
        <v>757.80499999999995</v>
      </c>
      <c r="AI11" s="4">
        <f>((AH11-AH3)/AH3)*100</f>
        <v>7.4613068511956704E-2</v>
      </c>
      <c r="AJ11" s="9">
        <v>6.8000000000000005E-2</v>
      </c>
      <c r="AK11" s="4">
        <f t="shared" si="2"/>
        <v>8.9732846840546061E-3</v>
      </c>
    </row>
    <row r="12" spans="1:39" x14ac:dyDescent="0.3">
      <c r="A12">
        <v>10</v>
      </c>
      <c r="B12">
        <v>4</v>
      </c>
      <c r="C12" s="2">
        <v>94.23</v>
      </c>
      <c r="D12" s="2">
        <f t="shared" si="5"/>
        <v>99.798771446727386</v>
      </c>
      <c r="E12" s="2">
        <f t="shared" si="6"/>
        <v>99.581685762344677</v>
      </c>
      <c r="F12" s="3">
        <v>4.9864309999999996</v>
      </c>
      <c r="H12" s="3">
        <v>2.42E-4</v>
      </c>
      <c r="I12" s="6">
        <f t="shared" si="7"/>
        <v>4.8531705341957011E-3</v>
      </c>
      <c r="J12" s="3">
        <v>17.032540999999998</v>
      </c>
      <c r="L12" s="3">
        <v>3.0209999999999998E-3</v>
      </c>
      <c r="M12" s="6">
        <f t="shared" si="8"/>
        <v>1.7736637181733482E-2</v>
      </c>
      <c r="N12" s="11">
        <v>366.767</v>
      </c>
      <c r="P12" s="11">
        <v>5.5E-2</v>
      </c>
      <c r="Q12" s="6">
        <f t="shared" si="9"/>
        <v>1.4995896577391097E-2</v>
      </c>
      <c r="R12" s="11"/>
      <c r="S12" s="4">
        <v>8.8180639999999997</v>
      </c>
      <c r="T12" s="4">
        <f>((S12-S3)/S3)*100</f>
        <v>4.2226634727808167E-2</v>
      </c>
      <c r="U12" s="4">
        <v>3.3E-4</v>
      </c>
      <c r="V12" s="4">
        <f t="shared" si="3"/>
        <v>3.7423180416925983E-3</v>
      </c>
      <c r="W12" s="4">
        <v>8.3164940000000005</v>
      </c>
      <c r="X12" s="4">
        <f>((W12-W3)/W3)*100</f>
        <v>1.5032631634148553E-2</v>
      </c>
      <c r="Y12" s="4">
        <v>3.01E-4</v>
      </c>
      <c r="Z12" s="4">
        <f t="shared" si="0"/>
        <v>3.6193136194170284E-3</v>
      </c>
      <c r="AA12" s="4">
        <f t="shared" si="4"/>
        <v>3.6193136194170284E-3</v>
      </c>
      <c r="AB12" s="4">
        <v>11.042268999999999</v>
      </c>
      <c r="AC12" s="4">
        <f>((AB12-AB3)/AB3)*100</f>
        <v>2.9205424925792488E-2</v>
      </c>
      <c r="AD12" s="4">
        <v>4.66E-4</v>
      </c>
      <c r="AE12" s="4">
        <f t="shared" si="1"/>
        <v>4.2201471454825093E-3</v>
      </c>
      <c r="AF12" s="4">
        <v>110.63123</v>
      </c>
      <c r="AG12" s="4">
        <v>2.1900000000000001E-3</v>
      </c>
      <c r="AH12" s="9">
        <v>757.85500000000002</v>
      </c>
      <c r="AI12" s="4">
        <f>((AH12-AH3)/AH3)*100</f>
        <v>8.1215994928953705E-2</v>
      </c>
      <c r="AJ12" s="9">
        <v>6.9000000000000006E-2</v>
      </c>
      <c r="AK12" s="4">
        <f t="shared" si="2"/>
        <v>9.1046440282112027E-3</v>
      </c>
    </row>
    <row r="13" spans="1:39" x14ac:dyDescent="0.3">
      <c r="A13">
        <v>11</v>
      </c>
      <c r="B13">
        <v>5</v>
      </c>
      <c r="C13" s="2">
        <v>94.12</v>
      </c>
      <c r="D13" s="2">
        <f t="shared" si="5"/>
        <v>99.682270705359031</v>
      </c>
      <c r="E13" s="2">
        <f t="shared" si="6"/>
        <v>99.340334582299874</v>
      </c>
      <c r="F13" s="3">
        <v>4.9861219999999999</v>
      </c>
      <c r="H13" s="3">
        <v>2.1699999999999999E-4</v>
      </c>
      <c r="I13" s="6">
        <f t="shared" si="7"/>
        <v>4.3520796322272098E-3</v>
      </c>
      <c r="J13" s="3">
        <v>17.034524999999999</v>
      </c>
      <c r="L13" s="3">
        <v>2.7539999999999999E-3</v>
      </c>
      <c r="M13" s="6">
        <f t="shared" si="8"/>
        <v>1.6167166387087401E-2</v>
      </c>
      <c r="N13" s="11">
        <v>366.76400000000001</v>
      </c>
      <c r="P13" s="11">
        <v>5.0999999999999997E-2</v>
      </c>
      <c r="Q13" s="6">
        <f t="shared" si="9"/>
        <v>1.3905399657545449E-2</v>
      </c>
      <c r="R13" s="11"/>
      <c r="S13" s="4">
        <v>8.8186839999999993</v>
      </c>
      <c r="T13" s="4">
        <f>((S13-S3)/S3)*100</f>
        <v>4.9260625466987798E-2</v>
      </c>
      <c r="U13" s="4">
        <v>3.2000000000000003E-4</v>
      </c>
      <c r="V13" s="4">
        <f t="shared" si="3"/>
        <v>3.6286593328437675E-3</v>
      </c>
      <c r="W13" s="4">
        <v>8.3167919999999995</v>
      </c>
      <c r="X13" s="4">
        <f>((W13-W3)/W3)*100</f>
        <v>1.8616411015715966E-2</v>
      </c>
      <c r="Y13" s="4">
        <v>2.9100000000000003E-4</v>
      </c>
      <c r="Z13" s="4">
        <f t="shared" si="0"/>
        <v>3.4989452663959858E-3</v>
      </c>
      <c r="AA13" s="4">
        <f t="shared" si="4"/>
        <v>3.4989452663959858E-3</v>
      </c>
      <c r="AB13" s="4">
        <v>11.042821</v>
      </c>
      <c r="AC13" s="4">
        <f>((AB13-AB3)/AB3)*100</f>
        <v>3.420585748133307E-2</v>
      </c>
      <c r="AD13" s="4">
        <v>4.5100000000000001E-4</v>
      </c>
      <c r="AE13" s="4">
        <f t="shared" si="1"/>
        <v>4.0841013360625872E-3</v>
      </c>
      <c r="AF13" s="4">
        <v>110.63162</v>
      </c>
      <c r="AG13" s="4">
        <v>2.1199999999999999E-3</v>
      </c>
      <c r="AH13" s="9">
        <v>757.97199999999998</v>
      </c>
      <c r="AI13" s="4">
        <f>((AH13-AH3)/AH3)*100</f>
        <v>9.666684274470061E-2</v>
      </c>
      <c r="AJ13" s="9">
        <v>6.7000000000000004E-2</v>
      </c>
      <c r="AK13" s="4">
        <f t="shared" si="2"/>
        <v>8.8393766524357108E-3</v>
      </c>
    </row>
    <row r="14" spans="1:39" x14ac:dyDescent="0.3">
      <c r="A14">
        <v>12</v>
      </c>
      <c r="B14">
        <v>6</v>
      </c>
      <c r="C14" s="2">
        <v>94.39</v>
      </c>
      <c r="D14" s="2">
        <f t="shared" si="5"/>
        <v>99.968227070535903</v>
      </c>
      <c r="E14" s="2">
        <f t="shared" si="6"/>
        <v>99.933829173394017</v>
      </c>
      <c r="F14" s="3">
        <v>4.9853630000000004</v>
      </c>
      <c r="H14" s="3">
        <v>2.5700000000000001E-4</v>
      </c>
      <c r="I14" s="6">
        <f t="shared" si="7"/>
        <v>5.1550910134327233E-3</v>
      </c>
      <c r="J14" s="3">
        <v>17.038412000000001</v>
      </c>
      <c r="L14" s="3">
        <v>3.1879999999999999E-3</v>
      </c>
      <c r="M14" s="6">
        <f t="shared" si="8"/>
        <v>1.8710663881117556E-2</v>
      </c>
      <c r="N14" s="11">
        <v>366.73599999999999</v>
      </c>
      <c r="P14" s="11">
        <v>5.7000000000000002E-2</v>
      </c>
      <c r="Q14" s="6">
        <f t="shared" si="9"/>
        <v>1.5542515597050739E-2</v>
      </c>
      <c r="R14" s="11"/>
      <c r="S14" s="4">
        <v>8.8191260000000007</v>
      </c>
      <c r="T14" s="4">
        <f>((S14-S3)/S3)*100</f>
        <v>5.427518015526045E-2</v>
      </c>
      <c r="U14" s="4">
        <v>3.3700000000000001E-4</v>
      </c>
      <c r="V14" s="4">
        <f t="shared" si="3"/>
        <v>3.8212403360605115E-3</v>
      </c>
      <c r="W14" s="4">
        <v>8.3172820000000005</v>
      </c>
      <c r="X14" s="4">
        <f>((W14-W3)/W3)*100</f>
        <v>2.4509202616311083E-2</v>
      </c>
      <c r="Y14" s="4">
        <v>3.0800000000000001E-4</v>
      </c>
      <c r="Z14" s="4">
        <f t="shared" si="0"/>
        <v>3.7031328263247535E-3</v>
      </c>
      <c r="AA14" s="4">
        <f t="shared" si="4"/>
        <v>3.7031328263247535E-3</v>
      </c>
      <c r="AB14" s="4">
        <v>11.043431999999999</v>
      </c>
      <c r="AC14" s="4">
        <f>((AB14-AB3)/AB3)*100</f>
        <v>3.9740756560005641E-2</v>
      </c>
      <c r="AD14" s="4">
        <v>4.7600000000000002E-4</v>
      </c>
      <c r="AE14" s="4">
        <f t="shared" si="1"/>
        <v>4.3102542760257868E-3</v>
      </c>
      <c r="AF14" s="4">
        <v>110.63257</v>
      </c>
      <c r="AG14" s="4">
        <v>2.2300000000000002E-3</v>
      </c>
      <c r="AH14" s="9">
        <v>758.09199999999998</v>
      </c>
      <c r="AI14" s="4">
        <f>((AH14-AH3)/AH3)*100</f>
        <v>0.11251386614547243</v>
      </c>
      <c r="AJ14" s="9">
        <v>7.0999999999999994E-2</v>
      </c>
      <c r="AK14" s="4">
        <f t="shared" si="2"/>
        <v>9.3656178933427606E-3</v>
      </c>
    </row>
    <row r="15" spans="1:39" x14ac:dyDescent="0.3">
      <c r="A15">
        <v>13</v>
      </c>
      <c r="B15">
        <v>7</v>
      </c>
      <c r="C15" s="2">
        <v>93.83</v>
      </c>
      <c r="D15" s="2">
        <f t="shared" si="5"/>
        <v>99.375132387206094</v>
      </c>
      <c r="E15" s="2">
        <f t="shared" si="6"/>
        <v>98.706945674185363</v>
      </c>
      <c r="F15" s="3">
        <v>4.98576</v>
      </c>
      <c r="H15" s="3">
        <v>2.2599999999999999E-4</v>
      </c>
      <c r="I15" s="6">
        <f t="shared" si="7"/>
        <v>4.5329097269022171E-3</v>
      </c>
      <c r="J15" s="3">
        <v>17.036809999999999</v>
      </c>
      <c r="L15" s="3">
        <v>2.8860000000000001E-3</v>
      </c>
      <c r="M15" s="6">
        <f t="shared" si="8"/>
        <v>1.6939790958518646E-2</v>
      </c>
      <c r="N15" s="11">
        <v>366.76</v>
      </c>
      <c r="P15" s="11">
        <v>5.5E-2</v>
      </c>
      <c r="Q15" s="6">
        <f t="shared" si="9"/>
        <v>1.4996182789835314E-2</v>
      </c>
      <c r="R15" s="11"/>
      <c r="S15" s="4">
        <v>8.8194879999999998</v>
      </c>
      <c r="T15" s="4">
        <f>((S15-S3)/S3)*100</f>
        <v>5.8382123135225214E-2</v>
      </c>
      <c r="U15" s="4">
        <v>3.3300000000000002E-4</v>
      </c>
      <c r="V15" s="4">
        <f t="shared" si="3"/>
        <v>3.7757293847443304E-3</v>
      </c>
      <c r="W15" s="4">
        <v>8.3172470000000001</v>
      </c>
      <c r="X15" s="4">
        <f>((W15-W3)/W3)*100</f>
        <v>2.4088288930549713E-2</v>
      </c>
      <c r="Y15" s="4">
        <v>3.0200000000000002E-4</v>
      </c>
      <c r="Z15" s="4">
        <f t="shared" si="0"/>
        <v>3.6310091548321221E-3</v>
      </c>
      <c r="AA15" s="4">
        <f t="shared" si="4"/>
        <v>3.6310091548321221E-3</v>
      </c>
      <c r="AB15" s="4">
        <v>11.043619</v>
      </c>
      <c r="AC15" s="4">
        <f>((AB15-AB3)/AB3)*100</f>
        <v>4.1434743675742389E-2</v>
      </c>
      <c r="AD15" s="4">
        <v>4.6999999999999999E-4</v>
      </c>
      <c r="AE15" s="4">
        <f t="shared" si="1"/>
        <v>4.2558512748402492E-3</v>
      </c>
      <c r="AF15" s="4">
        <v>110.63282</v>
      </c>
      <c r="AG15" s="4">
        <v>2.2000000000000001E-3</v>
      </c>
      <c r="AH15" s="9">
        <v>758.13099999999997</v>
      </c>
      <c r="AI15" s="4">
        <f>((AH15-AH3)/AH3)*100</f>
        <v>0.1176641487507214</v>
      </c>
      <c r="AJ15" s="9">
        <v>7.0000000000000007E-2</v>
      </c>
      <c r="AK15" s="4">
        <f t="shared" si="2"/>
        <v>9.2332327790315936E-3</v>
      </c>
    </row>
    <row r="16" spans="1:39" x14ac:dyDescent="0.3">
      <c r="A16">
        <v>14</v>
      </c>
      <c r="B16">
        <v>8</v>
      </c>
      <c r="C16" s="2">
        <v>94.1</v>
      </c>
      <c r="D16" s="2">
        <f t="shared" si="5"/>
        <v>99.661088752382966</v>
      </c>
      <c r="E16" s="2">
        <f t="shared" si="6"/>
        <v>99.296517762926484</v>
      </c>
      <c r="F16" s="3">
        <v>4.9857100000000001</v>
      </c>
      <c r="H16" s="3">
        <v>2.4399999999999999E-4</v>
      </c>
      <c r="I16" s="6">
        <f t="shared" si="7"/>
        <v>4.8939870148885511E-3</v>
      </c>
      <c r="J16" s="3">
        <v>17.037092000000001</v>
      </c>
      <c r="L16" s="3">
        <v>3.0760000000000002E-3</v>
      </c>
      <c r="M16" s="6">
        <f t="shared" si="8"/>
        <v>1.8054724362584883E-2</v>
      </c>
      <c r="N16" s="11">
        <v>366.75799999999998</v>
      </c>
      <c r="P16" s="11">
        <v>5.7000000000000002E-2</v>
      </c>
      <c r="Q16" s="6">
        <f t="shared" si="9"/>
        <v>1.5541583278347031E-2</v>
      </c>
      <c r="R16" s="11"/>
      <c r="S16" s="4">
        <v>8.8198380000000007</v>
      </c>
      <c r="T16" s="4">
        <f>((S16-S3)/S3)*100</f>
        <v>6.2352924358968984E-2</v>
      </c>
      <c r="U16" s="4">
        <v>3.4400000000000001E-4</v>
      </c>
      <c r="V16" s="4">
        <f t="shared" si="3"/>
        <v>3.9002983955034091E-3</v>
      </c>
      <c r="W16" s="4">
        <v>8.3174630000000001</v>
      </c>
      <c r="X16" s="4">
        <f>((W16-W3)/W3)*100</f>
        <v>2.6685927676929181E-2</v>
      </c>
      <c r="Y16" s="4">
        <v>3.1300000000000002E-4</v>
      </c>
      <c r="Z16" s="4">
        <f t="shared" si="0"/>
        <v>3.7631667252382129E-3</v>
      </c>
      <c r="AA16" s="4">
        <f t="shared" si="4"/>
        <v>3.7631667252382129E-3</v>
      </c>
      <c r="AB16" s="4">
        <v>11.044015</v>
      </c>
      <c r="AC16" s="4">
        <f>((AB16-AB3)/AB3)*100</f>
        <v>4.5022010509062522E-2</v>
      </c>
      <c r="AD16" s="4">
        <v>4.8299999999999998E-4</v>
      </c>
      <c r="AE16" s="4">
        <f t="shared" si="1"/>
        <v>4.3734094892120302E-3</v>
      </c>
      <c r="AF16" s="4">
        <v>110.63437999999999</v>
      </c>
      <c r="AG16" s="4">
        <v>2.2799999999999999E-3</v>
      </c>
      <c r="AH16" s="9">
        <v>758.2</v>
      </c>
      <c r="AI16" s="4">
        <f>((AH16-AH3)/AH3)*100</f>
        <v>0.12677618720617459</v>
      </c>
      <c r="AJ16" s="9">
        <v>7.1999999999999995E-2</v>
      </c>
      <c r="AK16" s="4">
        <f t="shared" si="2"/>
        <v>9.4961751516750188E-3</v>
      </c>
    </row>
    <row r="17" spans="1:37" x14ac:dyDescent="0.3">
      <c r="A17">
        <v>15</v>
      </c>
      <c r="B17">
        <v>9</v>
      </c>
      <c r="C17" s="2">
        <v>94.14</v>
      </c>
      <c r="D17" s="2">
        <f t="shared" si="5"/>
        <v>99.703452658335095</v>
      </c>
      <c r="E17" s="2">
        <f t="shared" si="6"/>
        <v>99.384171446669228</v>
      </c>
      <c r="F17" s="3">
        <v>4.9853170000000002</v>
      </c>
      <c r="H17" s="3">
        <v>2.33E-4</v>
      </c>
      <c r="I17" s="6">
        <f t="shared" si="7"/>
        <v>4.6737248604251241E-3</v>
      </c>
      <c r="J17" s="3">
        <v>17.039297000000001</v>
      </c>
      <c r="L17" s="3">
        <v>2.957E-3</v>
      </c>
      <c r="M17" s="6">
        <f t="shared" si="8"/>
        <v>1.7354002339415763E-2</v>
      </c>
      <c r="N17" s="11">
        <v>366.74799999999999</v>
      </c>
      <c r="P17" s="11">
        <v>5.5E-2</v>
      </c>
      <c r="Q17" s="6">
        <f t="shared" si="9"/>
        <v>1.4996673465158639E-2</v>
      </c>
      <c r="R17" s="11"/>
      <c r="S17" s="4">
        <v>8.8203870000000002</v>
      </c>
      <c r="T17" s="4">
        <f>((S17-S3)/S3)*100</f>
        <v>6.8581409707046764E-2</v>
      </c>
      <c r="U17" s="4">
        <v>3.3799999999999998E-4</v>
      </c>
      <c r="V17" s="4">
        <f t="shared" si="3"/>
        <v>3.8320314063317175E-3</v>
      </c>
      <c r="W17" s="4">
        <v>8.3178780000000003</v>
      </c>
      <c r="X17" s="4">
        <f>((W17-W3)/W3)*100</f>
        <v>3.1676761379467275E-2</v>
      </c>
      <c r="Y17" s="4">
        <v>3.0800000000000001E-4</v>
      </c>
      <c r="Z17" s="4">
        <f t="shared" si="0"/>
        <v>3.7028674861545215E-3</v>
      </c>
      <c r="AA17" s="4">
        <f t="shared" si="4"/>
        <v>3.7028674861545215E-3</v>
      </c>
      <c r="AB17" s="4">
        <v>11.044578</v>
      </c>
      <c r="AC17" s="4">
        <f>((AB17-AB3)/AB3)*100</f>
        <v>5.0122089365518374E-2</v>
      </c>
      <c r="AD17" s="4">
        <v>4.7699999999999999E-4</v>
      </c>
      <c r="AE17" s="4">
        <f t="shared" si="1"/>
        <v>4.3188612548166168E-3</v>
      </c>
      <c r="AF17" s="4">
        <v>110.63460000000001</v>
      </c>
      <c r="AG17" s="4">
        <v>2.2499999999999998E-3</v>
      </c>
      <c r="AH17" s="9">
        <v>758.32299999999998</v>
      </c>
      <c r="AI17" s="4">
        <f>((AH17-AH3)/AH3)*100</f>
        <v>0.14301938619195631</v>
      </c>
      <c r="AJ17" s="9">
        <v>7.0999999999999994E-2</v>
      </c>
      <c r="AK17" s="4">
        <f t="shared" si="2"/>
        <v>9.3627649431706535E-3</v>
      </c>
    </row>
    <row r="18" spans="1:37" x14ac:dyDescent="0.3">
      <c r="A18">
        <v>16</v>
      </c>
      <c r="B18">
        <v>10</v>
      </c>
      <c r="C18" s="2">
        <v>93.82</v>
      </c>
      <c r="D18" s="2">
        <f t="shared" si="5"/>
        <v>99.364541410718061</v>
      </c>
      <c r="E18" s="2">
        <f t="shared" si="6"/>
        <v>98.685179341537804</v>
      </c>
      <c r="F18" s="3">
        <v>4.9856400000000001</v>
      </c>
      <c r="H18" s="3">
        <v>2.42E-4</v>
      </c>
      <c r="I18" s="6">
        <f t="shared" si="7"/>
        <v>4.8539405171652986E-3</v>
      </c>
      <c r="J18" s="3">
        <v>17.037614999999999</v>
      </c>
      <c r="L18" s="3">
        <v>3.0179999999999998E-3</v>
      </c>
      <c r="M18" s="6">
        <f t="shared" si="8"/>
        <v>1.7713746906477229E-2</v>
      </c>
      <c r="N18" s="11">
        <v>366.75900000000001</v>
      </c>
      <c r="P18" s="11">
        <v>5.5E-2</v>
      </c>
      <c r="Q18" s="6">
        <f t="shared" si="9"/>
        <v>1.4996223678219211E-2</v>
      </c>
      <c r="R18" s="11"/>
      <c r="S18" s="4">
        <v>8.8207409999999999</v>
      </c>
      <c r="T18" s="4">
        <f>((S18-S3)/S3)*100</f>
        <v>7.2597591516190801E-2</v>
      </c>
      <c r="U18" s="4">
        <v>3.3399999999999999E-4</v>
      </c>
      <c r="V18" s="4">
        <f t="shared" si="3"/>
        <v>3.7865299525289314E-3</v>
      </c>
      <c r="W18" s="4">
        <v>8.3177260000000004</v>
      </c>
      <c r="X18" s="4">
        <f>((W18-W3)/W3)*100</f>
        <v>2.9848793372756581E-2</v>
      </c>
      <c r="Y18" s="4">
        <v>3.0499999999999999E-4</v>
      </c>
      <c r="Z18" s="4">
        <f t="shared" si="0"/>
        <v>3.6668676029962995E-3</v>
      </c>
      <c r="AA18" s="4">
        <f t="shared" si="4"/>
        <v>3.6668676029962995E-3</v>
      </c>
      <c r="AB18" s="4">
        <v>11.044575</v>
      </c>
      <c r="AC18" s="4">
        <f>((AB18-AB3)/AB3)*100</f>
        <v>5.0094913101633852E-2</v>
      </c>
      <c r="AD18" s="4">
        <v>4.73E-4</v>
      </c>
      <c r="AE18" s="4">
        <f t="shared" si="1"/>
        <v>4.2826455522281303E-3</v>
      </c>
      <c r="AF18" s="4">
        <v>110.63518999999999</v>
      </c>
      <c r="AG18" s="4">
        <v>2.2200000000000002E-3</v>
      </c>
      <c r="AH18" s="9">
        <v>758.33600000000001</v>
      </c>
      <c r="AI18" s="4">
        <f>((AH18-AH3)/AH3)*100</f>
        <v>0.14473614706037763</v>
      </c>
      <c r="AJ18" s="9">
        <v>7.0000000000000007E-2</v>
      </c>
      <c r="AK18" s="4">
        <f t="shared" si="2"/>
        <v>9.2307367710355304E-3</v>
      </c>
    </row>
    <row r="19" spans="1:37" x14ac:dyDescent="0.3">
      <c r="A19">
        <v>17</v>
      </c>
      <c r="B19">
        <v>11</v>
      </c>
      <c r="C19" s="2">
        <v>92.98</v>
      </c>
      <c r="D19" s="2">
        <f t="shared" si="5"/>
        <v>98.474899385723376</v>
      </c>
      <c r="E19" s="2">
        <f t="shared" si="6"/>
        <v>96.874348822671436</v>
      </c>
      <c r="F19" s="3">
        <v>4.9857690000000003</v>
      </c>
      <c r="G19" s="6">
        <v>0</v>
      </c>
      <c r="H19" s="3">
        <v>1.8699999999999999E-4</v>
      </c>
      <c r="I19" s="6">
        <f t="shared" si="7"/>
        <v>3.7506751716736169E-3</v>
      </c>
      <c r="J19" s="3">
        <v>17.039303</v>
      </c>
      <c r="K19" s="6">
        <v>0</v>
      </c>
      <c r="L19" s="3">
        <v>2.395E-3</v>
      </c>
      <c r="M19" s="6">
        <f t="shared" si="8"/>
        <v>1.4055739251775732E-2</v>
      </c>
      <c r="N19" s="11">
        <v>366.815</v>
      </c>
      <c r="O19" s="6">
        <v>0</v>
      </c>
      <c r="P19" s="11">
        <v>4.7E-2</v>
      </c>
      <c r="Q19" s="6">
        <f t="shared" si="9"/>
        <v>1.2812998377928929E-2</v>
      </c>
      <c r="R19" s="11"/>
      <c r="S19" s="4">
        <v>8.8210999999999995</v>
      </c>
      <c r="T19" s="4">
        <f>((S19-S3)/S3)*100</f>
        <v>7.6670499057100328E-2</v>
      </c>
      <c r="U19" s="4">
        <v>3.3199999999999999E-4</v>
      </c>
      <c r="V19" s="4">
        <f t="shared" si="3"/>
        <v>3.7637029395426874E-3</v>
      </c>
      <c r="W19" s="4">
        <v>8.3179269999999992</v>
      </c>
      <c r="X19" s="4">
        <f>((W19-W3)/W3)*100</f>
        <v>3.2266040539511827E-2</v>
      </c>
      <c r="Y19" s="4">
        <v>3.0400000000000002E-4</v>
      </c>
      <c r="Z19" s="4">
        <f t="shared" si="0"/>
        <v>3.6547567681226348E-3</v>
      </c>
      <c r="AA19" s="4">
        <f t="shared" si="4"/>
        <v>3.6547567681226348E-3</v>
      </c>
      <c r="AB19" s="4">
        <v>11.045264</v>
      </c>
      <c r="AC19" s="4">
        <f>((AB19-AB3)/AB3)*100</f>
        <v>5.6336395041416652E-2</v>
      </c>
      <c r="AD19" s="4">
        <v>4.6999999999999999E-4</v>
      </c>
      <c r="AE19" s="4">
        <f t="shared" si="1"/>
        <v>4.255217439800443E-3</v>
      </c>
      <c r="AF19" s="4">
        <v>110.63589</v>
      </c>
      <c r="AG19" s="4">
        <v>2.2100000000000002E-3</v>
      </c>
      <c r="AH19" s="9">
        <v>758.42899999999997</v>
      </c>
      <c r="AI19" s="4">
        <f>((AH19-AH3)/AH3)*100</f>
        <v>0.15701759019597017</v>
      </c>
      <c r="AJ19" s="9">
        <v>7.0000000000000007E-2</v>
      </c>
      <c r="AK19" s="4">
        <f t="shared" si="2"/>
        <v>9.2296048806150624E-3</v>
      </c>
    </row>
    <row r="20" spans="1:37" x14ac:dyDescent="0.3">
      <c r="A20">
        <v>18</v>
      </c>
      <c r="B20">
        <v>12</v>
      </c>
      <c r="C20" s="2">
        <v>91.01</v>
      </c>
      <c r="D20" s="2">
        <f t="shared" si="5"/>
        <v>96.388477017581025</v>
      </c>
      <c r="E20" s="2">
        <f t="shared" si="6"/>
        <v>92.759285526215209</v>
      </c>
      <c r="F20" s="3">
        <v>4.9861149999999999</v>
      </c>
      <c r="G20" s="6">
        <f>((F10-F9)/F9)*100</f>
        <v>6.4181917226250099E-4</v>
      </c>
      <c r="H20" s="3">
        <v>1.54E-4</v>
      </c>
      <c r="I20" s="6">
        <f t="shared" si="7"/>
        <v>3.0885769782686523E-3</v>
      </c>
      <c r="J20" s="3">
        <v>17.039268</v>
      </c>
      <c r="K20" s="6">
        <f>((J10-J9)/J9)*100</f>
        <v>1.3560666459172391E-3</v>
      </c>
      <c r="L20" s="3">
        <v>1.9980000000000002E-3</v>
      </c>
      <c r="M20" s="6">
        <f t="shared" si="8"/>
        <v>1.1725855829018009E-2</v>
      </c>
      <c r="N20" s="11">
        <v>366.86500000000001</v>
      </c>
      <c r="O20" s="6">
        <f>((N10-N9)/N9)*100</f>
        <v>2.7268686549150188E-3</v>
      </c>
      <c r="P20" s="11">
        <v>4.2000000000000003E-2</v>
      </c>
      <c r="Q20" s="6">
        <f t="shared" si="9"/>
        <v>1.1448352936366238E-2</v>
      </c>
      <c r="R20" s="11"/>
      <c r="S20" s="4">
        <v>8.8218329999999998</v>
      </c>
      <c r="T20" s="4">
        <f>((S20-S3)/S3)*100</f>
        <v>8.4986491334235886E-2</v>
      </c>
      <c r="U20" s="4">
        <v>3.48E-4</v>
      </c>
      <c r="V20" s="4">
        <f t="shared" si="3"/>
        <v>3.9447584192536861E-3</v>
      </c>
      <c r="W20" s="4">
        <v>8.3179479999999995</v>
      </c>
      <c r="X20" s="4">
        <f>((W20-W3)/W3)*100</f>
        <v>3.2518588750968649E-2</v>
      </c>
      <c r="Y20" s="4">
        <v>3.1700000000000001E-4</v>
      </c>
      <c r="Z20" s="4">
        <f t="shared" si="0"/>
        <v>3.8110360872657539E-3</v>
      </c>
      <c r="AA20" s="4">
        <f t="shared" si="4"/>
        <v>3.8110360872657539E-3</v>
      </c>
      <c r="AB20" s="4">
        <v>11.045935999999999</v>
      </c>
      <c r="AC20" s="4">
        <f>((AB20-AB3)/AB3)*100</f>
        <v>6.2423878152499029E-2</v>
      </c>
      <c r="AD20" s="4">
        <v>4.8999999999999998E-4</v>
      </c>
      <c r="AE20" s="4">
        <f t="shared" si="1"/>
        <v>4.4360206323846166E-3</v>
      </c>
      <c r="AF20" s="4">
        <v>110.63802</v>
      </c>
      <c r="AG20" s="4">
        <v>2.33E-3</v>
      </c>
      <c r="AH20" s="9">
        <v>758.53</v>
      </c>
      <c r="AI20" s="4">
        <f>((AH20-AH3)/AH3)*100</f>
        <v>0.17035550155828583</v>
      </c>
      <c r="AJ20" s="9">
        <v>7.2999999999999995E-2</v>
      </c>
      <c r="AK20" s="4">
        <f t="shared" si="2"/>
        <v>9.6238777635690078E-3</v>
      </c>
    </row>
    <row r="21" spans="1:37" x14ac:dyDescent="0.3">
      <c r="A21">
        <v>19</v>
      </c>
      <c r="B21">
        <v>13</v>
      </c>
      <c r="C21" s="2">
        <v>86.22</v>
      </c>
      <c r="D21" s="2">
        <f t="shared" si="5"/>
        <v>91.31539927981359</v>
      </c>
      <c r="E21" s="2">
        <f t="shared" si="6"/>
        <v>83.462940853796241</v>
      </c>
      <c r="F21" s="3">
        <v>4.9865740000000001</v>
      </c>
      <c r="G21" s="6">
        <f>((F11-F9)/F9)*100</f>
        <v>-6.8193287051666006E-4</v>
      </c>
      <c r="H21" s="3">
        <v>1.08E-4</v>
      </c>
      <c r="I21" s="6">
        <f t="shared" si="7"/>
        <v>2.1658156481784889E-3</v>
      </c>
      <c r="J21" s="3">
        <v>17.043358000000001</v>
      </c>
      <c r="K21" s="6">
        <f>((J11-J9)/J9)*100</f>
        <v>-2.4303532095675861E-3</v>
      </c>
      <c r="L21" s="3">
        <v>1.457E-3</v>
      </c>
      <c r="M21" s="6">
        <f t="shared" si="8"/>
        <v>8.5487848110683343E-3</v>
      </c>
      <c r="N21" s="11">
        <v>367.02100000000002</v>
      </c>
      <c r="O21" s="6">
        <f>((N11-N9)/N9)*100</f>
        <v>-3.8176161168872263E-3</v>
      </c>
      <c r="P21" s="11">
        <v>3.5000000000000003E-2</v>
      </c>
      <c r="Q21" s="6">
        <f t="shared" si="9"/>
        <v>9.5362390707888645E-3</v>
      </c>
      <c r="R21" s="11"/>
      <c r="S21" s="4">
        <v>8.8223739999999999</v>
      </c>
      <c r="T21" s="4">
        <f>((S21-S3)/S3)*100</f>
        <v>9.1124215511492968E-2</v>
      </c>
      <c r="U21" s="4">
        <v>3.59E-4</v>
      </c>
      <c r="V21" s="4">
        <f t="shared" si="3"/>
        <v>4.069199514779129E-3</v>
      </c>
      <c r="W21" s="4">
        <v>8.3185970000000005</v>
      </c>
      <c r="X21" s="4">
        <f>((W21-W3)/W3)*100</f>
        <v>4.0323531095426732E-2</v>
      </c>
      <c r="Y21" s="4">
        <v>3.3E-4</v>
      </c>
      <c r="Z21" s="4">
        <f t="shared" si="0"/>
        <v>3.9670151108414072E-3</v>
      </c>
      <c r="AA21" s="4">
        <f t="shared" si="4"/>
        <v>3.9670151108414072E-3</v>
      </c>
      <c r="AB21" s="4">
        <v>11.046624</v>
      </c>
      <c r="AC21" s="4">
        <f>((AB21-AB3)/AB3)*100</f>
        <v>6.8656301337659015E-2</v>
      </c>
      <c r="AD21" s="4">
        <v>5.0500000000000002E-4</v>
      </c>
      <c r="AE21" s="4">
        <f t="shared" si="1"/>
        <v>4.5715324428531297E-3</v>
      </c>
      <c r="AF21" s="4">
        <v>110.63827000000001</v>
      </c>
      <c r="AG21" s="4">
        <v>2.4299999999999999E-3</v>
      </c>
      <c r="AH21" s="9">
        <v>758.68200000000002</v>
      </c>
      <c r="AI21" s="4">
        <f>((AH21-AH3)/AH3)*100</f>
        <v>0.19042839786593513</v>
      </c>
      <c r="AJ21" s="9">
        <v>7.4999999999999997E-2</v>
      </c>
      <c r="AK21" s="4">
        <f t="shared" si="2"/>
        <v>9.8855647029980932E-3</v>
      </c>
    </row>
    <row r="22" spans="1:37" x14ac:dyDescent="0.3">
      <c r="A22">
        <v>20</v>
      </c>
      <c r="B22">
        <v>14</v>
      </c>
      <c r="C22" s="2">
        <v>78.88</v>
      </c>
      <c r="D22" s="2">
        <f t="shared" si="5"/>
        <v>83.541622537597959</v>
      </c>
      <c r="E22" s="2">
        <f t="shared" si="6"/>
        <v>70.900184261381511</v>
      </c>
      <c r="F22" s="3">
        <v>4.9866960000000002</v>
      </c>
      <c r="G22" s="6">
        <f>((F12-F9)/F9)*100</f>
        <v>1.2094280027307584E-2</v>
      </c>
      <c r="H22" s="3">
        <v>8.6000000000000003E-5</v>
      </c>
      <c r="I22" s="6">
        <f t="shared" si="7"/>
        <v>1.7245887858413666E-3</v>
      </c>
      <c r="J22" s="3">
        <v>17.046295000000001</v>
      </c>
      <c r="K22" s="6">
        <f>((J12-J9)/J9)*100</f>
        <v>-1.1858245128839465E-2</v>
      </c>
      <c r="L22" s="3">
        <v>1.1559999999999999E-3</v>
      </c>
      <c r="M22" s="6">
        <f t="shared" si="8"/>
        <v>6.7815322919144595E-3</v>
      </c>
      <c r="N22" s="11">
        <v>367.10199999999998</v>
      </c>
      <c r="O22" s="6">
        <f>((N12-N9)/N9)*100</f>
        <v>1.2543595812618385E-2</v>
      </c>
      <c r="P22" s="11">
        <v>3.2000000000000001E-2</v>
      </c>
      <c r="Q22" s="6">
        <f t="shared" si="9"/>
        <v>8.7169233618994181E-3</v>
      </c>
      <c r="R22" s="11"/>
      <c r="S22" s="4">
        <v>8.8228770000000001</v>
      </c>
      <c r="T22" s="4">
        <f>((S22-S3)/S3)*100</f>
        <v>9.6830824127316389E-2</v>
      </c>
      <c r="U22" s="4">
        <v>3.8400000000000001E-4</v>
      </c>
      <c r="V22" s="4">
        <f t="shared" si="3"/>
        <v>4.3523218106746812E-3</v>
      </c>
      <c r="W22" s="4">
        <v>8.3185789999999997</v>
      </c>
      <c r="X22" s="4">
        <f>((W22-W3)/W3)*100</f>
        <v>4.0107061199886204E-2</v>
      </c>
      <c r="Y22" s="4">
        <v>3.5500000000000001E-4</v>
      </c>
      <c r="Z22" s="4">
        <f t="shared" si="0"/>
        <v>4.2675557928824144E-3</v>
      </c>
      <c r="AA22" s="4">
        <f t="shared" si="4"/>
        <v>4.2675557928824144E-3</v>
      </c>
      <c r="AB22" s="4">
        <v>11.047253</v>
      </c>
      <c r="AC22" s="4">
        <f>((AB22-AB3)/AB3)*100</f>
        <v>7.4354257999670909E-2</v>
      </c>
      <c r="AD22" s="4">
        <v>5.3799999999999996E-4</v>
      </c>
      <c r="AE22" s="4">
        <f t="shared" si="1"/>
        <v>4.8699889465734147E-3</v>
      </c>
      <c r="AF22" s="4">
        <v>110.64189</v>
      </c>
      <c r="AG22" s="4">
        <v>2.64E-3</v>
      </c>
      <c r="AH22" s="9">
        <v>758.74800000000005</v>
      </c>
      <c r="AI22" s="4">
        <f>((AH22-AH3)/AH3)*100</f>
        <v>0.1991442607363634</v>
      </c>
      <c r="AJ22" s="9">
        <v>7.9000000000000001E-2</v>
      </c>
      <c r="AK22" s="4">
        <f t="shared" si="2"/>
        <v>1.0411889059345132E-2</v>
      </c>
    </row>
    <row r="23" spans="1:37" x14ac:dyDescent="0.3">
      <c r="A23">
        <v>21</v>
      </c>
      <c r="B23">
        <v>15</v>
      </c>
      <c r="C23" s="2">
        <v>67.39</v>
      </c>
      <c r="D23" s="2">
        <f t="shared" si="5"/>
        <v>71.372590552848976</v>
      </c>
      <c r="E23" s="2">
        <f t="shared" si="6"/>
        <v>54.47747620298702</v>
      </c>
      <c r="F23" s="6">
        <v>4.9869009999999996</v>
      </c>
      <c r="G23" s="6">
        <f>((F13-F9)/F9)*100</f>
        <v>5.8967136451606138E-3</v>
      </c>
      <c r="H23" s="6">
        <v>7.2999999999999999E-5</v>
      </c>
      <c r="I23" s="6">
        <f t="shared" si="7"/>
        <v>1.4638349548146234E-3</v>
      </c>
      <c r="J23" s="3">
        <v>17.048233</v>
      </c>
      <c r="K23" s="6">
        <f>((J13-J9)/J9)*100</f>
        <v>-2.11335061710597E-4</v>
      </c>
      <c r="L23" s="3">
        <v>9.810000000000001E-4</v>
      </c>
      <c r="M23" s="6">
        <f t="shared" si="8"/>
        <v>5.7542620399427917E-3</v>
      </c>
      <c r="N23" s="11">
        <v>367.17399999999998</v>
      </c>
      <c r="O23" s="6">
        <f>((N13-N9)/N9)*100</f>
        <v>1.1725535216146979E-2</v>
      </c>
      <c r="P23" s="11">
        <v>3.2000000000000001E-2</v>
      </c>
      <c r="Q23" s="6">
        <f t="shared" si="9"/>
        <v>8.7152140402098205E-3</v>
      </c>
      <c r="R23" s="11"/>
      <c r="S23" s="4">
        <v>8.8238129999999995</v>
      </c>
      <c r="T23" s="4">
        <f>((S23-S3)/S3)*100</f>
        <v>0.10744988111420641</v>
      </c>
      <c r="U23" s="4">
        <v>4.4200000000000001E-4</v>
      </c>
      <c r="V23" s="4">
        <f t="shared" si="3"/>
        <v>5.0091723385343734E-3</v>
      </c>
      <c r="W23" s="4">
        <v>8.3189869999999999</v>
      </c>
      <c r="X23" s="4">
        <f>((W23-W3)/W3)*100</f>
        <v>4.5013712165272023E-2</v>
      </c>
      <c r="Y23" s="4">
        <v>4.1800000000000002E-4</v>
      </c>
      <c r="Z23" s="4">
        <f t="shared" si="0"/>
        <v>5.0246502368617718E-3</v>
      </c>
      <c r="AA23" s="4">
        <f t="shared" si="4"/>
        <v>5.0246502368617718E-3</v>
      </c>
      <c r="AB23" s="4">
        <v>11.047668</v>
      </c>
      <c r="AC23" s="4">
        <f>((AB23-AB3)/AB3)*100</f>
        <v>7.8113641170953166E-2</v>
      </c>
      <c r="AD23" s="4">
        <v>6.1300000000000005E-4</v>
      </c>
      <c r="AE23" s="4">
        <f t="shared" si="1"/>
        <v>5.5486823101490741E-3</v>
      </c>
      <c r="AF23" s="4">
        <v>110.64557000000001</v>
      </c>
      <c r="AG23" s="4">
        <v>3.2000000000000002E-3</v>
      </c>
      <c r="AH23" s="9">
        <v>758.87599999999998</v>
      </c>
      <c r="AI23" s="4">
        <f>((AH23-AH3)/AH3)*100</f>
        <v>0.21604775236384335</v>
      </c>
      <c r="AJ23" s="9">
        <v>8.7999999999999995E-2</v>
      </c>
      <c r="AK23" s="4">
        <f t="shared" si="2"/>
        <v>1.159609738613423E-2</v>
      </c>
    </row>
    <row r="24" spans="1:37" x14ac:dyDescent="0.3">
      <c r="A24">
        <v>22</v>
      </c>
      <c r="B24">
        <v>16</v>
      </c>
      <c r="C24" s="2">
        <v>53.31</v>
      </c>
      <c r="D24" s="2">
        <f t="shared" si="5"/>
        <v>56.460495657699639</v>
      </c>
      <c r="E24" s="2">
        <f t="shared" si="6"/>
        <v>38.364708210642469</v>
      </c>
      <c r="F24" s="3">
        <v>4.9871040000000004</v>
      </c>
      <c r="G24" s="6">
        <f>((F14-F9)/F9)*100</f>
        <v>-9.3264348469155288E-3</v>
      </c>
      <c r="H24" s="3">
        <v>6.7999999999999999E-5</v>
      </c>
      <c r="I24" s="6">
        <f t="shared" si="7"/>
        <v>1.3635167824853861E-3</v>
      </c>
      <c r="J24" s="3">
        <v>17.05031</v>
      </c>
      <c r="K24" s="6">
        <f>((J14-J9)/J9)*100</f>
        <v>2.2606981183729578E-2</v>
      </c>
      <c r="L24" s="3">
        <v>9.1399999999999999E-4</v>
      </c>
      <c r="M24" s="6">
        <f t="shared" si="8"/>
        <v>5.3606063467467749E-3</v>
      </c>
      <c r="N24" s="11">
        <v>367.24799999999999</v>
      </c>
      <c r="O24" s="6">
        <f>((N14-N9)/N9)*100</f>
        <v>4.0903029823725276E-3</v>
      </c>
      <c r="P24" s="11">
        <v>3.3000000000000002E-2</v>
      </c>
      <c r="Q24" s="6">
        <f t="shared" si="9"/>
        <v>8.9857534962749976E-3</v>
      </c>
      <c r="R24" s="11"/>
      <c r="S24" s="4">
        <v>8.8243969999999994</v>
      </c>
      <c r="T24" s="4">
        <f>((S24-S3)/S3)*100</f>
        <v>0.11407544658466259</v>
      </c>
      <c r="U24" s="4">
        <v>5.2300000000000003E-4</v>
      </c>
      <c r="V24" s="4">
        <f t="shared" si="3"/>
        <v>5.9267505757050597E-3</v>
      </c>
      <c r="W24" s="4">
        <v>8.3195209999999999</v>
      </c>
      <c r="X24" s="4">
        <f>((W24-W3)/W3)*100</f>
        <v>5.1435652399377411E-2</v>
      </c>
      <c r="Y24" s="4">
        <v>5.0799999999999999E-4</v>
      </c>
      <c r="Z24" s="4">
        <f t="shared" si="0"/>
        <v>6.1061207730589298E-3</v>
      </c>
      <c r="AA24" s="4">
        <f t="shared" si="4"/>
        <v>6.1061207730589298E-3</v>
      </c>
      <c r="AB24" s="4">
        <v>11.04857</v>
      </c>
      <c r="AC24" s="4">
        <f>((AB24-AB3)/AB3)*100</f>
        <v>8.6284637846842788E-2</v>
      </c>
      <c r="AD24" s="4">
        <v>7.0500000000000001E-4</v>
      </c>
      <c r="AE24" s="4">
        <f t="shared" si="1"/>
        <v>6.38091626337164E-3</v>
      </c>
      <c r="AF24" s="4">
        <v>110.64391000000001</v>
      </c>
      <c r="AG24" s="4">
        <v>4.0600000000000002E-3</v>
      </c>
      <c r="AH24" s="9">
        <v>759.04499999999996</v>
      </c>
      <c r="AI24" s="4">
        <f>((AH24-AH3)/AH3)*100</f>
        <v>0.23836564365326052</v>
      </c>
      <c r="AJ24" s="9">
        <v>9.8000000000000004E-2</v>
      </c>
      <c r="AK24" s="4">
        <f t="shared" si="2"/>
        <v>1.2910960483238809E-2</v>
      </c>
    </row>
    <row r="25" spans="1:37" x14ac:dyDescent="0.3">
      <c r="A25">
        <v>23</v>
      </c>
      <c r="B25">
        <v>17</v>
      </c>
      <c r="C25" s="2">
        <v>40.049999999999997</v>
      </c>
      <c r="D25" s="2">
        <f t="shared" si="5"/>
        <v>42.416860834568944</v>
      </c>
      <c r="E25" s="2">
        <f t="shared" si="6"/>
        <v>26.121694703372551</v>
      </c>
      <c r="F25" s="3">
        <v>4.9871220000000003</v>
      </c>
      <c r="G25" s="6">
        <f>((F15-F9)/F9)*100</f>
        <v>-1.3638657410511342E-3</v>
      </c>
      <c r="H25" s="3">
        <v>6.4999999999999994E-5</v>
      </c>
      <c r="I25" s="6">
        <f t="shared" si="7"/>
        <v>1.30335692609886E-3</v>
      </c>
      <c r="J25" s="3">
        <v>17.049536</v>
      </c>
      <c r="K25" s="6">
        <f>((J15-J9)/J9)*100</f>
        <v>1.3202570937983417E-2</v>
      </c>
      <c r="L25" s="3">
        <v>8.6899999999999998E-4</v>
      </c>
      <c r="M25" s="6">
        <f t="shared" si="8"/>
        <v>5.0969129013247044E-3</v>
      </c>
      <c r="N25" s="11">
        <v>367.23399999999998</v>
      </c>
      <c r="O25" s="6">
        <f>((N15-N9)/N9)*100</f>
        <v>1.0634787754174773E-2</v>
      </c>
      <c r="P25" s="11">
        <v>3.3000000000000002E-2</v>
      </c>
      <c r="Q25" s="6">
        <f t="shared" si="9"/>
        <v>8.9860960586438075E-3</v>
      </c>
      <c r="R25" s="11"/>
      <c r="S25" s="4">
        <v>8.8259910000000001</v>
      </c>
      <c r="T25" s="4">
        <f>((S25-S3)/S3)*100</f>
        <v>0.13215960987218608</v>
      </c>
      <c r="U25" s="4">
        <v>6.2399999999999999E-4</v>
      </c>
      <c r="V25" s="4">
        <f t="shared" si="3"/>
        <v>7.0700276036991198E-3</v>
      </c>
      <c r="W25" s="4">
        <v>8.3195599999999992</v>
      </c>
      <c r="X25" s="4">
        <f>((W25-W3)/W3)*100</f>
        <v>5.190467050635339E-2</v>
      </c>
      <c r="Y25" s="4">
        <v>6.2299999999999996E-4</v>
      </c>
      <c r="Z25" s="4">
        <f t="shared" si="0"/>
        <v>7.4883767891571196E-3</v>
      </c>
      <c r="AA25" s="4">
        <f t="shared" si="4"/>
        <v>7.4883767891571196E-3</v>
      </c>
      <c r="AB25" s="4">
        <v>11.048572999999999</v>
      </c>
      <c r="AC25" s="4">
        <f>((AB25-AB3)/AB3)*100</f>
        <v>8.6311814110727303E-2</v>
      </c>
      <c r="AD25" s="4">
        <v>7.9699999999999997E-4</v>
      </c>
      <c r="AE25" s="4">
        <f t="shared" si="1"/>
        <v>7.2136012496817467E-3</v>
      </c>
      <c r="AF25" s="4">
        <v>110.65172</v>
      </c>
      <c r="AG25" s="4">
        <v>5.1599999999999997E-3</v>
      </c>
      <c r="AH25" s="9">
        <v>759.14700000000005</v>
      </c>
      <c r="AI25" s="4">
        <f>((AH25-AH3)/AH3)*100</f>
        <v>0.25183561354392781</v>
      </c>
      <c r="AJ25" s="9">
        <v>0.105</v>
      </c>
      <c r="AK25" s="4">
        <f t="shared" si="2"/>
        <v>1.3831313302957135E-2</v>
      </c>
    </row>
    <row r="26" spans="1:37" x14ac:dyDescent="0.3">
      <c r="A26">
        <v>24</v>
      </c>
      <c r="B26">
        <v>18</v>
      </c>
      <c r="C26" s="2">
        <v>31.4</v>
      </c>
      <c r="D26" s="2">
        <f t="shared" si="5"/>
        <v>33.255666172421094</v>
      </c>
      <c r="E26" s="2">
        <f t="shared" si="6"/>
        <v>19.300312451979714</v>
      </c>
      <c r="F26" s="3">
        <v>4.9869380000000003</v>
      </c>
      <c r="G26" s="6">
        <f>((F16-F9)/F9)*100</f>
        <v>-2.3667081977079519E-3</v>
      </c>
      <c r="H26" s="3">
        <v>6.3E-5</v>
      </c>
      <c r="I26" s="6">
        <f t="shared" si="7"/>
        <v>1.2633002455615047E-3</v>
      </c>
      <c r="J26" s="3">
        <v>17.049852000000001</v>
      </c>
      <c r="K26" s="6">
        <f>((J16-J9)/J9)*100</f>
        <v>1.4858028921327477E-2</v>
      </c>
      <c r="L26" s="3">
        <v>8.4599999999999996E-4</v>
      </c>
      <c r="M26" s="6">
        <f t="shared" si="8"/>
        <v>4.9619199040554715E-3</v>
      </c>
      <c r="N26" s="11">
        <v>367.214</v>
      </c>
      <c r="O26" s="6">
        <f>((N16-N9)/N9)*100</f>
        <v>1.0089414023188669E-2</v>
      </c>
      <c r="P26" s="11">
        <v>3.2000000000000001E-2</v>
      </c>
      <c r="Q26" s="6">
        <f t="shared" si="9"/>
        <v>8.7142647066832963E-3</v>
      </c>
      <c r="R26" s="11"/>
      <c r="S26" s="4">
        <v>8.8261830000000003</v>
      </c>
      <c r="T26" s="4">
        <f>((S26-S3)/S3)*100</f>
        <v>0.13433787797206456</v>
      </c>
      <c r="U26" s="4">
        <v>7.45E-4</v>
      </c>
      <c r="V26" s="4">
        <f t="shared" si="3"/>
        <v>8.4407948486905377E-3</v>
      </c>
      <c r="W26" s="4">
        <v>8.3198159999999994</v>
      </c>
      <c r="X26" s="4">
        <f>((W26-W3)/W3)*100</f>
        <v>5.4983353465028521E-2</v>
      </c>
      <c r="Y26" s="4">
        <v>7.6000000000000004E-4</v>
      </c>
      <c r="Z26" s="4">
        <f t="shared" si="0"/>
        <v>9.1348174046156812E-3</v>
      </c>
      <c r="AA26" s="4">
        <f t="shared" si="4"/>
        <v>9.1348174046156812E-3</v>
      </c>
      <c r="AB26" s="4">
        <v>11.048762</v>
      </c>
      <c r="AC26" s="4">
        <f>((AB26-AB3)/AB3)*100</f>
        <v>8.8023918735725765E-2</v>
      </c>
      <c r="AD26" s="4">
        <v>9.0499999999999999E-4</v>
      </c>
      <c r="AE26" s="4">
        <f t="shared" si="1"/>
        <v>8.1909629332227452E-3</v>
      </c>
      <c r="AF26" s="4">
        <v>110.66128</v>
      </c>
      <c r="AG26" s="4">
        <v>6.5100000000000002E-3</v>
      </c>
      <c r="AH26" s="9">
        <v>759.15200000000004</v>
      </c>
      <c r="AI26" s="4">
        <f>((AH26-AH3)/AH3)*100</f>
        <v>0.25249590618562606</v>
      </c>
      <c r="AJ26" s="9">
        <v>0.114</v>
      </c>
      <c r="AK26" s="4">
        <f t="shared" si="2"/>
        <v>1.5016755537757919E-2</v>
      </c>
    </row>
    <row r="27" spans="1:37" x14ac:dyDescent="0.3">
      <c r="A27">
        <v>25</v>
      </c>
      <c r="B27">
        <v>19</v>
      </c>
      <c r="C27" s="2">
        <v>22.1</v>
      </c>
      <c r="D27" s="2">
        <f t="shared" si="5"/>
        <v>23.406058038551155</v>
      </c>
      <c r="E27" s="2">
        <f t="shared" si="6"/>
        <v>12.791819409608335</v>
      </c>
      <c r="F27" s="3">
        <v>4.9871179999999997</v>
      </c>
      <c r="G27" s="6">
        <f>((F17-F9)/F9)*100</f>
        <v>-1.0249049907046214E-2</v>
      </c>
      <c r="H27" s="3">
        <v>5.8999999999999998E-5</v>
      </c>
      <c r="I27" s="6">
        <f t="shared" si="7"/>
        <v>1.1830480048797723E-3</v>
      </c>
      <c r="J27" s="3">
        <v>17.051065000000001</v>
      </c>
      <c r="K27" s="6">
        <f>((J17-J9)/J9)*100</f>
        <v>2.7802301450569718E-2</v>
      </c>
      <c r="L27" s="3">
        <v>7.8799999999999996E-4</v>
      </c>
      <c r="M27" s="6">
        <f t="shared" si="8"/>
        <v>4.62141221090882E-3</v>
      </c>
      <c r="N27" s="11">
        <v>367.267</v>
      </c>
      <c r="O27" s="6">
        <f>((N17-N9)/N9)*100</f>
        <v>7.3625453682736493E-3</v>
      </c>
      <c r="P27" s="11">
        <v>3.1E-2</v>
      </c>
      <c r="Q27" s="6">
        <f t="shared" si="9"/>
        <v>8.4407256845836949E-3</v>
      </c>
      <c r="R27" s="11"/>
      <c r="S27" s="4">
        <v>8.8274849999999994</v>
      </c>
      <c r="T27" s="4">
        <f>((S27-S3)/S3)*100</f>
        <v>0.14910925852433976</v>
      </c>
      <c r="U27" s="4">
        <v>9.4499999999999998E-4</v>
      </c>
      <c r="V27" s="4">
        <f t="shared" si="3"/>
        <v>1.0705200858455156E-2</v>
      </c>
      <c r="W27" s="4">
        <v>8.3205270000000002</v>
      </c>
      <c r="X27" s="4">
        <f>((W27-W3)/W3)*100</f>
        <v>6.3533914338537389E-2</v>
      </c>
      <c r="Y27" s="4">
        <v>9.8200000000000002E-4</v>
      </c>
      <c r="Z27" s="4">
        <f t="shared" si="0"/>
        <v>1.1802137052136241E-2</v>
      </c>
      <c r="AA27" s="4">
        <f t="shared" si="4"/>
        <v>1.1802137052136241E-2</v>
      </c>
      <c r="AB27" s="4">
        <v>11.049996</v>
      </c>
      <c r="AC27" s="4">
        <f>((AB27-AB3)/AB3)*100</f>
        <v>9.9202421948641192E-2</v>
      </c>
      <c r="AD27" s="4">
        <v>1.0809999999999999E-3</v>
      </c>
      <c r="AE27" s="4">
        <f t="shared" si="1"/>
        <v>9.7828089711525686E-3</v>
      </c>
      <c r="AF27" s="4">
        <v>110.65564999999999</v>
      </c>
      <c r="AG27" s="4">
        <v>8.6099999999999996E-3</v>
      </c>
      <c r="AH27" s="9">
        <v>759.44200000000001</v>
      </c>
      <c r="AI27" s="4">
        <f>((AH27-AH3)/AH3)*100</f>
        <v>0.29079287940415166</v>
      </c>
      <c r="AJ27" s="9">
        <v>0.127</v>
      </c>
      <c r="AK27" s="4">
        <f t="shared" si="2"/>
        <v>1.6722804374790966E-2</v>
      </c>
    </row>
    <row r="28" spans="1:37" x14ac:dyDescent="0.3">
      <c r="A28">
        <v>26</v>
      </c>
      <c r="B28">
        <v>20</v>
      </c>
      <c r="C28" s="2">
        <v>16.82</v>
      </c>
      <c r="D28" s="2">
        <f t="shared" si="5"/>
        <v>17.814022452870155</v>
      </c>
      <c r="E28" s="2">
        <f t="shared" si="6"/>
        <v>9.4236731034997945</v>
      </c>
      <c r="F28" s="3">
        <v>4.9868810000000003</v>
      </c>
      <c r="G28" s="6">
        <f>((F18-F9)/F9)*100</f>
        <v>-3.770687637031059E-3</v>
      </c>
      <c r="H28" s="3">
        <v>6.0000000000000002E-5</v>
      </c>
      <c r="I28" s="6">
        <f t="shared" si="7"/>
        <v>1.2031568429244652E-3</v>
      </c>
      <c r="J28" s="3">
        <v>17.050599999999999</v>
      </c>
      <c r="K28" s="6">
        <f>((J18-J9)/J9)*100</f>
        <v>1.7928257734371789E-2</v>
      </c>
      <c r="L28" s="3">
        <v>7.9699999999999997E-4</v>
      </c>
      <c r="M28" s="6">
        <f t="shared" si="8"/>
        <v>4.6743223112383145E-3</v>
      </c>
      <c r="N28" s="11">
        <v>367.22199999999998</v>
      </c>
      <c r="O28" s="6">
        <f>((N18-N9)/N9)*100</f>
        <v>1.036210088868947E-2</v>
      </c>
      <c r="P28" s="11">
        <v>3.1E-2</v>
      </c>
      <c r="Q28" s="6">
        <f t="shared" si="9"/>
        <v>8.441760025270818E-3</v>
      </c>
      <c r="R28" s="11"/>
      <c r="S28" s="4">
        <v>8.8291149999999998</v>
      </c>
      <c r="T28" s="4">
        <f>((S28-S3)/S3)*100</f>
        <v>0.16760184708058667</v>
      </c>
      <c r="U28" s="4">
        <v>1.2149999999999999E-3</v>
      </c>
      <c r="V28" s="4">
        <f t="shared" si="3"/>
        <v>1.3761288645577728E-2</v>
      </c>
      <c r="W28" s="4">
        <v>8.3205589999999994</v>
      </c>
      <c r="X28" s="4">
        <f>((W28-W3)/W3)*100</f>
        <v>6.3918749708361103E-2</v>
      </c>
      <c r="Y28" s="4">
        <v>1.2669999999999999E-3</v>
      </c>
      <c r="Z28" s="4">
        <f t="shared" si="0"/>
        <v>1.5227342297554767E-2</v>
      </c>
      <c r="AA28" s="4">
        <f t="shared" si="4"/>
        <v>1.5227342297554767E-2</v>
      </c>
      <c r="AB28" s="4">
        <v>11.048185999999999</v>
      </c>
      <c r="AC28" s="4">
        <f>((AB28-AB3)/AB3)*100</f>
        <v>8.280607606907682E-2</v>
      </c>
      <c r="AD28" s="4">
        <v>1.364E-3</v>
      </c>
      <c r="AE28" s="4">
        <f t="shared" si="1"/>
        <v>1.2345918144390402E-2</v>
      </c>
      <c r="AF28" s="4">
        <v>110.65575</v>
      </c>
      <c r="AG28" s="4">
        <v>1.1390000000000001E-2</v>
      </c>
      <c r="AH28" s="9">
        <v>759.46</v>
      </c>
      <c r="AI28" s="4">
        <f>((AH28-AH3)/AH3)*100</f>
        <v>0.29316993291427118</v>
      </c>
      <c r="AJ28" s="9">
        <v>0.151</v>
      </c>
      <c r="AK28" s="4">
        <f t="shared" si="2"/>
        <v>1.9882548126300265E-2</v>
      </c>
    </row>
    <row r="29" spans="1:37" x14ac:dyDescent="0.3">
      <c r="A29">
        <v>27</v>
      </c>
      <c r="B29">
        <v>21</v>
      </c>
      <c r="C29" s="2">
        <v>12.28</v>
      </c>
      <c r="D29" s="2">
        <f t="shared" si="5"/>
        <v>13.005719127303536</v>
      </c>
      <c r="E29" s="2">
        <f t="shared" si="6"/>
        <v>6.6955644611651808</v>
      </c>
      <c r="F29" s="3">
        <v>4.9869339999999998</v>
      </c>
      <c r="G29" s="6">
        <f>((F19-F9)/F9)*100</f>
        <v>-1.1833540988450688E-3</v>
      </c>
      <c r="H29" s="3">
        <v>6.3999999999999997E-5</v>
      </c>
      <c r="I29" s="6">
        <f t="shared" si="7"/>
        <v>1.2833536597837468E-3</v>
      </c>
      <c r="J29" s="3">
        <v>17.051131999999999</v>
      </c>
      <c r="K29" s="6">
        <f>((J19-J9)/J9)*100</f>
        <v>2.7837523960847866E-2</v>
      </c>
      <c r="L29" s="3">
        <v>8.4800000000000001E-4</v>
      </c>
      <c r="M29" s="6">
        <f t="shared" si="8"/>
        <v>4.9732768475430258E-3</v>
      </c>
      <c r="N29" s="11">
        <v>367.24099999999999</v>
      </c>
      <c r="O29" s="6">
        <f>((N19-N9)/N9)*100</f>
        <v>2.5632565356222877E-2</v>
      </c>
      <c r="P29" s="11">
        <v>3.3000000000000002E-2</v>
      </c>
      <c r="Q29" s="6">
        <f t="shared" si="9"/>
        <v>8.9859247741946036E-3</v>
      </c>
      <c r="R29" s="11"/>
      <c r="S29" s="4">
        <v>8.8296869999999998</v>
      </c>
      <c r="T29" s="4">
        <f>((S29-S3)/S3)*100</f>
        <v>0.17409127079480174</v>
      </c>
      <c r="U29" s="4">
        <v>1.7520000000000001E-3</v>
      </c>
      <c r="V29" s="4">
        <f t="shared" si="3"/>
        <v>1.9842152955138727E-2</v>
      </c>
      <c r="W29" s="4">
        <v>8.3208929999999999</v>
      </c>
      <c r="X29" s="4">
        <f>((W29-W3)/W3)*100</f>
        <v>6.793546888100957E-2</v>
      </c>
      <c r="Y29" s="4">
        <v>1.8010000000000001E-3</v>
      </c>
      <c r="Z29" s="4">
        <f t="shared" si="0"/>
        <v>2.1644311493970659E-2</v>
      </c>
      <c r="AA29" s="4">
        <f t="shared" si="4"/>
        <v>2.1644311493970659E-2</v>
      </c>
      <c r="AB29" s="4">
        <v>11.048520999999999</v>
      </c>
      <c r="AC29" s="4">
        <f>((AB29-AB3)/AB3)*100</f>
        <v>8.5840758869987155E-2</v>
      </c>
      <c r="AD29" s="4">
        <v>1.946E-3</v>
      </c>
      <c r="AE29" s="4">
        <f t="shared" si="1"/>
        <v>1.7613217189884511E-2</v>
      </c>
      <c r="AF29" s="4">
        <v>110.66096</v>
      </c>
      <c r="AG29" s="4">
        <v>1.6490000000000001E-2</v>
      </c>
      <c r="AH29" s="9">
        <v>759.53700000000003</v>
      </c>
      <c r="AI29" s="4">
        <f>((AH29-AH3)/AH3)*100</f>
        <v>0.30333843959643247</v>
      </c>
      <c r="AJ29" s="9">
        <v>0.2</v>
      </c>
      <c r="AK29" s="4">
        <f t="shared" si="2"/>
        <v>2.6331831102368947E-2</v>
      </c>
    </row>
    <row r="30" spans="1:37" x14ac:dyDescent="0.3">
      <c r="A30">
        <v>28</v>
      </c>
      <c r="B30">
        <v>22</v>
      </c>
      <c r="C30" s="2">
        <v>7.47</v>
      </c>
      <c r="D30" s="2">
        <f t="shared" si="5"/>
        <v>7.9114594365600501</v>
      </c>
      <c r="E30" s="2">
        <f t="shared" si="6"/>
        <v>3.960431034863634</v>
      </c>
      <c r="F30" s="3">
        <v>4.9868620000000004</v>
      </c>
      <c r="G30" s="6">
        <f>((F20-F9)/F9)*100</f>
        <v>5.7563157012265219E-3</v>
      </c>
      <c r="H30" s="3">
        <v>6.0999999999999999E-5</v>
      </c>
      <c r="I30" s="6">
        <f t="shared" si="7"/>
        <v>1.2232141174149192E-3</v>
      </c>
      <c r="J30" s="3">
        <v>17.051403000000001</v>
      </c>
      <c r="K30" s="6">
        <f>((J20-J9)/J9)*100</f>
        <v>2.763205931752391E-2</v>
      </c>
      <c r="L30" s="3">
        <v>8.1700000000000002E-4</v>
      </c>
      <c r="M30" s="6">
        <f t="shared" si="8"/>
        <v>4.7913945849499895E-3</v>
      </c>
      <c r="N30" s="11">
        <v>367.23599999999999</v>
      </c>
      <c r="O30" s="6">
        <f>((N20-N9)/N9)*100</f>
        <v>3.9266908630813467E-2</v>
      </c>
      <c r="P30" s="11">
        <v>3.2000000000000001E-2</v>
      </c>
      <c r="Q30" s="6">
        <f t="shared" si="9"/>
        <v>8.7137426613948521E-3</v>
      </c>
      <c r="R30" s="11"/>
      <c r="S30" s="4">
        <v>8.8330870000000008</v>
      </c>
      <c r="T30" s="4">
        <f>((S30-S3)/S3)*100</f>
        <v>0.21266476839678899</v>
      </c>
      <c r="U30" s="4">
        <v>2.774E-3</v>
      </c>
      <c r="V30" s="4">
        <f t="shared" si="3"/>
        <v>3.1404649359844411E-2</v>
      </c>
      <c r="W30" s="4">
        <v>8.3205069999999992</v>
      </c>
      <c r="X30" s="4">
        <f>((W30-W3)/W3)*100</f>
        <v>6.3293392232378884E-2</v>
      </c>
      <c r="Y30" s="4">
        <v>3.0010000000000002E-3</v>
      </c>
      <c r="Z30" s="4">
        <f t="shared" si="0"/>
        <v>3.6067513674347011E-2</v>
      </c>
      <c r="AA30" s="4">
        <f t="shared" si="4"/>
        <v>3.6067513674347011E-2</v>
      </c>
      <c r="AB30" s="4">
        <v>11.048176</v>
      </c>
      <c r="AC30" s="4">
        <f>((AB30-AB3)/AB3)*100</f>
        <v>8.2715488522784361E-2</v>
      </c>
      <c r="AD30" s="4">
        <v>2.8700000000000002E-3</v>
      </c>
      <c r="AE30" s="4">
        <f t="shared" si="1"/>
        <v>2.5977138669767752E-2</v>
      </c>
      <c r="AF30" s="4">
        <v>110.65405</v>
      </c>
      <c r="AG30" s="4">
        <v>2.6890000000000001E-2</v>
      </c>
      <c r="AH30" s="9">
        <v>759.80499999999995</v>
      </c>
      <c r="AI30" s="4">
        <f>((AH30-AH3)/AH3)*100</f>
        <v>0.33873012519147705</v>
      </c>
      <c r="AJ30" s="9">
        <v>0.308</v>
      </c>
      <c r="AK30" s="4">
        <f t="shared" si="2"/>
        <v>4.0536716657563455E-2</v>
      </c>
    </row>
    <row r="31" spans="1:37" x14ac:dyDescent="0.3">
      <c r="A31">
        <v>29</v>
      </c>
      <c r="B31">
        <v>23</v>
      </c>
      <c r="C31" s="2">
        <v>4.1900000000000004</v>
      </c>
      <c r="D31" s="2">
        <f t="shared" si="5"/>
        <v>4.4376191484854912</v>
      </c>
      <c r="E31" s="2">
        <f t="shared" si="6"/>
        <v>2.180370593617603</v>
      </c>
      <c r="F31" s="3">
        <v>4.9866299999999999</v>
      </c>
      <c r="G31" s="6">
        <f>((F21-F9)/F9)*100</f>
        <v>1.4962409453361759E-2</v>
      </c>
      <c r="H31" s="3">
        <v>6.3E-5</v>
      </c>
      <c r="I31" s="6">
        <f t="shared" si="7"/>
        <v>1.2633782735033481E-3</v>
      </c>
      <c r="J31" s="3">
        <v>17.051043</v>
      </c>
      <c r="K31" s="6">
        <f>((J21-J9)/J9)*100</f>
        <v>5.1642070494222161E-2</v>
      </c>
      <c r="L31" s="3">
        <v>8.43E-4</v>
      </c>
      <c r="M31" s="6">
        <f t="shared" si="8"/>
        <v>4.9439790867925205E-3</v>
      </c>
      <c r="N31" s="11">
        <v>367.19400000000002</v>
      </c>
      <c r="O31" s="6">
        <f>((N21-N9)/N9)*100</f>
        <v>8.1806059647528059E-2</v>
      </c>
      <c r="P31" s="11">
        <v>3.3000000000000002E-2</v>
      </c>
      <c r="Q31" s="6">
        <f t="shared" si="9"/>
        <v>8.9870749522051006E-3</v>
      </c>
      <c r="R31" s="11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9"/>
      <c r="AI31" s="9"/>
      <c r="AJ31" s="9"/>
    </row>
    <row r="32" spans="1:37" x14ac:dyDescent="0.3">
      <c r="A32">
        <v>30</v>
      </c>
      <c r="B32">
        <v>24</v>
      </c>
      <c r="C32" s="2">
        <v>2.65</v>
      </c>
      <c r="D32" s="2">
        <f t="shared" si="5"/>
        <v>2.8066087693285318</v>
      </c>
      <c r="E32" s="2">
        <f t="shared" si="6"/>
        <v>1.3671245244083317</v>
      </c>
      <c r="F32" s="3">
        <v>4.9868100000000002</v>
      </c>
      <c r="G32" s="6">
        <f>((F22-F9)/F9)*100</f>
        <v>1.7409345047613656E-2</v>
      </c>
      <c r="H32" s="3">
        <v>6.0000000000000002E-5</v>
      </c>
      <c r="I32" s="6">
        <f t="shared" si="7"/>
        <v>1.2031739729406173E-3</v>
      </c>
      <c r="J32" s="3">
        <v>17.052119999999999</v>
      </c>
      <c r="K32" s="6">
        <f>((J22-J9)/J9)*100</f>
        <v>6.8883489278065799E-2</v>
      </c>
      <c r="L32" s="3">
        <v>8.0400000000000003E-4</v>
      </c>
      <c r="M32" s="6">
        <f t="shared" si="8"/>
        <v>4.7149562635027207E-3</v>
      </c>
      <c r="N32" s="11">
        <v>367.24400000000003</v>
      </c>
      <c r="O32" s="6">
        <f>((N22-N9)/N9)*100</f>
        <v>0.103893695752349</v>
      </c>
      <c r="P32" s="11">
        <v>3.2000000000000001E-2</v>
      </c>
      <c r="Q32" s="6">
        <f t="shared" si="9"/>
        <v>8.7135528422520175E-3</v>
      </c>
      <c r="R32" s="4" t="s">
        <v>39</v>
      </c>
      <c r="S32" s="18">
        <f>((S30-S3)/S3)*100</f>
        <v>0.21266476839678899</v>
      </c>
      <c r="T32" s="18"/>
      <c r="W32" s="18">
        <f>((W30-W3)/W3)*100</f>
        <v>6.3293392232378884E-2</v>
      </c>
      <c r="X32" s="18"/>
      <c r="Y32" s="4"/>
      <c r="Z32" s="4"/>
      <c r="AA32" s="4"/>
      <c r="AB32" s="18">
        <f>((AB30-AB3)/AB3)*100</f>
        <v>8.2715488522784361E-2</v>
      </c>
      <c r="AC32" s="18"/>
      <c r="AD32" s="4"/>
      <c r="AE32" s="4"/>
      <c r="AF32" s="18">
        <f>((AF30-AF3)/AF3)*100</f>
        <v>2.7815121735681642E-2</v>
      </c>
      <c r="AG32" s="4"/>
      <c r="AH32" s="18">
        <f>((AH30-AH3)/AH3)*100</f>
        <v>0.33873012519147705</v>
      </c>
      <c r="AI32" s="18"/>
      <c r="AJ32" s="9"/>
    </row>
    <row r="33" spans="1:36" x14ac:dyDescent="0.3">
      <c r="A33">
        <v>31</v>
      </c>
      <c r="B33">
        <v>25</v>
      </c>
      <c r="C33" s="2">
        <v>1.27</v>
      </c>
      <c r="D33" s="2">
        <f t="shared" si="5"/>
        <v>1.3450540139800891</v>
      </c>
      <c r="E33" s="2">
        <f t="shared" si="6"/>
        <v>0.65017342224156249</v>
      </c>
      <c r="F33" s="3">
        <v>4.9868309999999996</v>
      </c>
      <c r="G33" s="6">
        <f>((F23-F9)/F9)*100</f>
        <v>2.1520999119903045E-2</v>
      </c>
      <c r="H33" s="3">
        <v>6.0000000000000002E-5</v>
      </c>
      <c r="I33" s="6">
        <f t="shared" si="7"/>
        <v>1.2031689062653218E-3</v>
      </c>
      <c r="J33" s="3">
        <v>17.052813</v>
      </c>
      <c r="K33" s="6">
        <f>((J23-J9)/J9)*100</f>
        <v>8.0260360099680197E-2</v>
      </c>
      <c r="L33" s="3">
        <v>8.0500000000000005E-4</v>
      </c>
      <c r="M33" s="6">
        <f t="shared" si="8"/>
        <v>4.7206287901004956E-3</v>
      </c>
      <c r="N33" s="11">
        <v>367.262</v>
      </c>
      <c r="O33" s="6">
        <f>((N23-N9)/N9)*100</f>
        <v>0.12352715006775573</v>
      </c>
      <c r="P33" s="11">
        <v>3.1E-2</v>
      </c>
      <c r="Q33" s="6">
        <f t="shared" si="9"/>
        <v>8.4408405988095694E-3</v>
      </c>
      <c r="R33" s="9" t="s">
        <v>41</v>
      </c>
      <c r="S33" s="18">
        <v>0.12394864984506551</v>
      </c>
      <c r="T33" s="18"/>
      <c r="U33" s="18"/>
      <c r="V33" s="18"/>
      <c r="W33" s="18">
        <v>4.4985881663033356E-2</v>
      </c>
      <c r="X33" s="18"/>
      <c r="Y33" s="18"/>
      <c r="Z33" s="18"/>
      <c r="AA33" s="18"/>
      <c r="AB33" s="18">
        <v>8.9860882415669974E-2</v>
      </c>
      <c r="AC33" s="18"/>
      <c r="AD33" s="18"/>
      <c r="AE33" s="18"/>
      <c r="AF33" s="18">
        <v>2.0834778796390768E-2</v>
      </c>
      <c r="AG33" s="18"/>
      <c r="AH33" s="18">
        <v>0.24523120314703387</v>
      </c>
      <c r="AI33" s="18"/>
      <c r="AJ33" s="9"/>
    </row>
    <row r="34" spans="1:36" x14ac:dyDescent="0.3">
      <c r="A34">
        <v>32</v>
      </c>
      <c r="B34">
        <v>26</v>
      </c>
      <c r="C34" s="2">
        <v>0</v>
      </c>
      <c r="D34" s="2">
        <f t="shared" si="5"/>
        <v>0</v>
      </c>
      <c r="E34" s="2">
        <f t="shared" si="6"/>
        <v>0</v>
      </c>
      <c r="F34" s="3">
        <v>4.987018</v>
      </c>
      <c r="G34" s="6">
        <f>((F34-F9)/F9)*100</f>
        <v>2.3867650468492825E-2</v>
      </c>
      <c r="H34" s="3">
        <v>6.0000000000000002E-5</v>
      </c>
      <c r="I34" s="6">
        <f t="shared" si="7"/>
        <v>1.2031237906099397E-3</v>
      </c>
      <c r="J34" s="3">
        <v>17.053692000000002</v>
      </c>
      <c r="K34" s="6">
        <f>((J24-J9)/J9)*100</f>
        <v>9.2453219076203769E-2</v>
      </c>
      <c r="L34" s="3">
        <v>7.9900000000000001E-4</v>
      </c>
      <c r="M34" s="6">
        <f t="shared" si="8"/>
        <v>4.6852024769768325E-3</v>
      </c>
      <c r="N34" s="11">
        <v>367.30799999999999</v>
      </c>
      <c r="O34" s="6">
        <f>((N24-N9)/N9)*100</f>
        <v>0.14370597811414859</v>
      </c>
      <c r="P34" s="11">
        <v>3.1E-2</v>
      </c>
      <c r="Q34" s="6">
        <f t="shared" si="9"/>
        <v>8.439783505940518E-3</v>
      </c>
      <c r="R34" s="11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9"/>
      <c r="AI34" s="9"/>
      <c r="AJ34" s="9"/>
    </row>
    <row r="35" spans="1:36" x14ac:dyDescent="0.3">
      <c r="C35" s="2"/>
      <c r="D35" s="2"/>
      <c r="E35" s="2"/>
      <c r="F35" s="3"/>
      <c r="G35" s="3"/>
      <c r="H35" s="3"/>
      <c r="I35" s="6"/>
      <c r="J35" s="3"/>
      <c r="K35" s="3"/>
      <c r="L35" s="3"/>
      <c r="M35" s="3"/>
      <c r="N35" s="11"/>
      <c r="O35" s="11"/>
      <c r="P35" s="11"/>
      <c r="Q35" s="11"/>
      <c r="R35" s="11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9"/>
      <c r="AI35" s="9"/>
      <c r="AJ35" s="9"/>
    </row>
    <row r="36" spans="1:36" x14ac:dyDescent="0.3">
      <c r="C36" s="1"/>
      <c r="D36" s="1"/>
      <c r="E36" s="1"/>
      <c r="F36" s="3"/>
      <c r="G36" s="3"/>
      <c r="H36" s="3"/>
      <c r="I36" s="3"/>
      <c r="J36" s="3"/>
      <c r="K36" s="3"/>
      <c r="L36" s="3"/>
      <c r="M36" s="3"/>
      <c r="N36" s="11"/>
      <c r="O36" s="11"/>
      <c r="P36" s="11"/>
      <c r="Q36" s="11"/>
      <c r="R36" s="11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9"/>
      <c r="AI36" s="9"/>
      <c r="AJ36" s="9"/>
    </row>
    <row r="37" spans="1:36" x14ac:dyDescent="0.3">
      <c r="F37" s="3"/>
      <c r="G37" s="3"/>
      <c r="H37" s="3"/>
      <c r="I37" s="3"/>
      <c r="J37" s="3"/>
      <c r="K37" s="3"/>
      <c r="L37" s="3"/>
      <c r="M37" s="3"/>
      <c r="N37" s="11"/>
      <c r="O37" s="11"/>
      <c r="P37" s="11"/>
      <c r="Q37" s="11"/>
      <c r="R37" s="11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9"/>
      <c r="AI37" s="9"/>
      <c r="AJ37" s="9"/>
    </row>
  </sheetData>
  <mergeCells count="2">
    <mergeCell ref="F1:P1"/>
    <mergeCell ref="S1:AJ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36"/>
  <sheetViews>
    <sheetView topLeftCell="A16" workbookViewId="0">
      <selection activeCell="G41" sqref="G41"/>
    </sheetView>
  </sheetViews>
  <sheetFormatPr defaultRowHeight="14.4" x14ac:dyDescent="0.3"/>
  <cols>
    <col min="1" max="1" width="7.6640625" customWidth="1"/>
    <col min="2" max="2" width="7.109375" customWidth="1"/>
    <col min="3" max="3" width="6.5546875" style="1" customWidth="1"/>
    <col min="4" max="5" width="10.6640625" style="2" customWidth="1"/>
    <col min="6" max="15" width="9.109375" style="3"/>
    <col min="18" max="18" width="13.33203125" style="5" customWidth="1"/>
    <col min="19" max="34" width="9.109375" style="4"/>
  </cols>
  <sheetData>
    <row r="1" spans="1:38" x14ac:dyDescent="0.3">
      <c r="A1" s="1" t="s">
        <v>26</v>
      </c>
      <c r="B1" t="s">
        <v>3</v>
      </c>
      <c r="F1" s="247" t="s">
        <v>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6"/>
      <c r="R1" s="15"/>
      <c r="S1" s="248" t="s">
        <v>36</v>
      </c>
      <c r="T1" s="248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</row>
    <row r="2" spans="1:38" x14ac:dyDescent="0.3">
      <c r="A2" t="s">
        <v>8</v>
      </c>
      <c r="B2" t="s">
        <v>1</v>
      </c>
      <c r="C2" s="1" t="s">
        <v>0</v>
      </c>
      <c r="D2" s="2" t="s">
        <v>34</v>
      </c>
      <c r="E2" s="2" t="s">
        <v>54</v>
      </c>
      <c r="F2" s="3" t="s">
        <v>18</v>
      </c>
      <c r="G2" s="3" t="s">
        <v>40</v>
      </c>
      <c r="H2" s="3" t="s">
        <v>22</v>
      </c>
      <c r="I2" s="3" t="s">
        <v>42</v>
      </c>
      <c r="J2" s="3" t="s">
        <v>20</v>
      </c>
      <c r="K2" s="3" t="s">
        <v>40</v>
      </c>
      <c r="L2" s="3" t="s">
        <v>23</v>
      </c>
      <c r="M2" s="3" t="s">
        <v>42</v>
      </c>
      <c r="N2" s="3" t="s">
        <v>24</v>
      </c>
      <c r="O2" s="3" t="s">
        <v>40</v>
      </c>
      <c r="P2" t="s">
        <v>23</v>
      </c>
      <c r="Q2" s="3" t="s">
        <v>42</v>
      </c>
      <c r="S2" s="4" t="s">
        <v>18</v>
      </c>
      <c r="T2" s="5" t="s">
        <v>39</v>
      </c>
      <c r="U2" s="4" t="s">
        <v>23</v>
      </c>
      <c r="V2" s="5" t="s">
        <v>42</v>
      </c>
      <c r="W2" s="4" t="s">
        <v>19</v>
      </c>
      <c r="X2" s="5" t="s">
        <v>39</v>
      </c>
      <c r="Y2" s="4" t="s">
        <v>23</v>
      </c>
      <c r="Z2" s="5" t="s">
        <v>42</v>
      </c>
      <c r="AA2" s="4" t="s">
        <v>20</v>
      </c>
      <c r="AB2" s="5" t="s">
        <v>39</v>
      </c>
      <c r="AC2" s="4" t="s">
        <v>23</v>
      </c>
      <c r="AD2" s="5" t="s">
        <v>42</v>
      </c>
      <c r="AE2" s="4" t="s">
        <v>21</v>
      </c>
      <c r="AF2" s="5" t="s">
        <v>39</v>
      </c>
      <c r="AG2" s="4" t="s">
        <v>23</v>
      </c>
      <c r="AH2" s="5" t="s">
        <v>42</v>
      </c>
      <c r="AI2" s="5" t="s">
        <v>24</v>
      </c>
      <c r="AJ2" s="5" t="s">
        <v>39</v>
      </c>
      <c r="AK2" s="5" t="s">
        <v>23</v>
      </c>
      <c r="AL2" s="5" t="s">
        <v>42</v>
      </c>
    </row>
    <row r="3" spans="1:38" x14ac:dyDescent="0.3">
      <c r="A3">
        <v>1</v>
      </c>
      <c r="B3">
        <v>-5</v>
      </c>
      <c r="D3" s="1"/>
      <c r="E3" s="1"/>
      <c r="F3" s="3">
        <v>4.9863</v>
      </c>
      <c r="H3" s="3">
        <v>3.3700000000000001E-4</v>
      </c>
      <c r="J3" s="3">
        <v>17.037464</v>
      </c>
      <c r="L3" s="3">
        <v>4.1700000000000001E-3</v>
      </c>
      <c r="N3" s="3">
        <v>366.85300000000001</v>
      </c>
      <c r="P3" s="11">
        <v>7.9000000000000001E-2</v>
      </c>
      <c r="Q3" s="3"/>
      <c r="R3" s="9"/>
      <c r="S3" s="4">
        <v>8.8125809999999998</v>
      </c>
      <c r="T3" s="4">
        <v>0</v>
      </c>
      <c r="U3" s="4">
        <v>6.0099999999999997E-4</v>
      </c>
      <c r="V3" s="4">
        <f>(U3/S3)*100</f>
        <v>6.8197954719508387E-3</v>
      </c>
      <c r="W3" s="4">
        <v>8.3145039999999995</v>
      </c>
      <c r="X3" s="4">
        <v>0</v>
      </c>
      <c r="Y3" s="4">
        <v>5.5999999999999995E-4</v>
      </c>
      <c r="Z3" s="4">
        <f>(Y3/W3)*100</f>
        <v>6.7352183605901205E-3</v>
      </c>
      <c r="AA3" s="4">
        <v>11.036526</v>
      </c>
      <c r="AB3" s="4">
        <v>0</v>
      </c>
      <c r="AC3" s="4">
        <v>8.7600000000000004E-4</v>
      </c>
      <c r="AD3" s="4">
        <f>(AC3/AA3)*100</f>
        <v>7.9372802637351636E-3</v>
      </c>
      <c r="AE3" s="4">
        <v>110.62869000000001</v>
      </c>
      <c r="AF3" s="4">
        <v>0</v>
      </c>
      <c r="AG3" s="4">
        <v>4.0200000000000001E-3</v>
      </c>
      <c r="AH3" s="4">
        <f>(AG3/AE3)*100</f>
        <v>3.6337770970622536E-3</v>
      </c>
      <c r="AI3" s="9">
        <v>756.822</v>
      </c>
      <c r="AJ3" s="4">
        <v>0</v>
      </c>
      <c r="AK3" s="9">
        <v>0.129</v>
      </c>
      <c r="AL3" s="4">
        <f>(AK3/AI3)*100</f>
        <v>1.7044959052458834E-2</v>
      </c>
    </row>
    <row r="4" spans="1:38" x14ac:dyDescent="0.3">
      <c r="A4">
        <v>2</v>
      </c>
      <c r="B4">
        <v>-4</v>
      </c>
      <c r="D4" s="1"/>
      <c r="E4" s="1"/>
      <c r="F4" s="3">
        <v>4.9858690000000001</v>
      </c>
      <c r="H4" s="3">
        <v>3.3100000000000002E-4</v>
      </c>
      <c r="J4" s="3">
        <v>17.037516</v>
      </c>
      <c r="L4" s="3">
        <v>4.0099999999999997E-3</v>
      </c>
      <c r="N4" s="3">
        <v>366.791</v>
      </c>
      <c r="P4" s="11">
        <v>7.5999999999999998E-2</v>
      </c>
      <c r="Q4" s="3"/>
      <c r="R4" s="9"/>
      <c r="S4" s="4">
        <v>8.8125099999999996</v>
      </c>
      <c r="T4" s="4">
        <f>((S4-S3)/S3)*100</f>
        <v>-8.0566635359328065E-4</v>
      </c>
      <c r="U4" s="4">
        <v>5.9400000000000002E-4</v>
      </c>
      <c r="V4" s="4">
        <f>(U4/S4)*100</f>
        <v>6.7404178832137498E-3</v>
      </c>
      <c r="W4" s="4">
        <v>8.3146149999999999</v>
      </c>
      <c r="X4" s="4">
        <f>((W4-W3)/W3)*100</f>
        <v>1.3350164964791205E-3</v>
      </c>
      <c r="Y4" s="4">
        <v>5.5099999999999995E-4</v>
      </c>
      <c r="Z4" s="4">
        <f>(Y4/W4)*100</f>
        <v>6.6268853097828338E-3</v>
      </c>
      <c r="AA4" s="4">
        <v>11.036987999999999</v>
      </c>
      <c r="AB4" s="4">
        <f>((AA4-AA3)/AA3)*100</f>
        <v>4.1860998651102009E-3</v>
      </c>
      <c r="AC4" s="4">
        <v>8.6399999999999997E-4</v>
      </c>
      <c r="AD4" s="4">
        <f>(AC4/AA4)*100</f>
        <v>7.8282226998887747E-3</v>
      </c>
      <c r="AE4" s="4">
        <v>110.62875</v>
      </c>
      <c r="AF4" s="4">
        <f>((AE4-AE3)/AE3)*100</f>
        <v>5.4235479052154653E-5</v>
      </c>
      <c r="AG4" s="4">
        <v>3.9500000000000004E-3</v>
      </c>
      <c r="AH4" s="4">
        <f>(AG4/AE4)*100</f>
        <v>3.570500435013503E-3</v>
      </c>
      <c r="AI4" s="9">
        <v>756.85699999999997</v>
      </c>
      <c r="AJ4" s="4">
        <f>((AI4-AI3)/AI3)*100</f>
        <v>4.624601293298578E-3</v>
      </c>
      <c r="AK4" s="9">
        <v>0.128</v>
      </c>
      <c r="AL4" s="4">
        <f>(AK4/AI4)*100</f>
        <v>1.6912045472262265E-2</v>
      </c>
    </row>
    <row r="5" spans="1:38" x14ac:dyDescent="0.3">
      <c r="A5">
        <v>3</v>
      </c>
      <c r="B5">
        <v>-3</v>
      </c>
      <c r="D5" s="1"/>
      <c r="E5" s="1"/>
      <c r="F5" s="3">
        <v>4.9860819999999997</v>
      </c>
      <c r="H5" s="3">
        <v>3.5E-4</v>
      </c>
      <c r="J5" s="3">
        <v>17.039055000000001</v>
      </c>
      <c r="L5" s="3">
        <v>4.2729999999999999E-3</v>
      </c>
      <c r="N5" s="3">
        <v>366.85500000000002</v>
      </c>
      <c r="P5" s="11">
        <v>7.8E-2</v>
      </c>
      <c r="Q5" s="3"/>
      <c r="R5" s="9"/>
      <c r="S5" s="4">
        <v>8.8132570000000001</v>
      </c>
      <c r="T5" s="4">
        <f>((S5-S3)/S3)*100</f>
        <v>7.6708514792697274E-3</v>
      </c>
      <c r="U5" s="4">
        <v>5.8299999999999997E-4</v>
      </c>
      <c r="V5" s="4">
        <f t="shared" ref="V5:V31" si="0">(U5/S5)*100</f>
        <v>6.6150346007157164E-3</v>
      </c>
      <c r="W5" s="4">
        <v>8.3149580000000007</v>
      </c>
      <c r="X5" s="4">
        <f>((W5-W3)/W3)*100</f>
        <v>5.4603377423510374E-3</v>
      </c>
      <c r="Y5" s="4">
        <v>5.4100000000000003E-4</v>
      </c>
      <c r="Z5" s="4">
        <f t="shared" ref="Z5:Z31" si="1">(Y5/W5)*100</f>
        <v>6.5063467548483111E-3</v>
      </c>
      <c r="AA5" s="4">
        <v>11.037622000000001</v>
      </c>
      <c r="AB5" s="4">
        <f>((AA5-AA3)/AA3)*100</f>
        <v>9.930661151891727E-3</v>
      </c>
      <c r="AC5" s="4">
        <v>8.4800000000000001E-4</v>
      </c>
      <c r="AD5" s="4">
        <f t="shared" ref="AD5:AD31" si="2">(AC5/AA5)*100</f>
        <v>7.6828142873528373E-3</v>
      </c>
      <c r="AE5" s="4">
        <v>110.63216</v>
      </c>
      <c r="AF5" s="4">
        <f>((AE5-AE3)/AE3)*100</f>
        <v>3.1366185390001261E-3</v>
      </c>
      <c r="AG5" s="4">
        <v>3.8999999999999998E-3</v>
      </c>
      <c r="AH5" s="4">
        <f t="shared" ref="AH5:AH31" si="3">(AG5/AE5)*100</f>
        <v>3.5251955670033016E-3</v>
      </c>
      <c r="AI5" s="9">
        <v>756.97900000000004</v>
      </c>
      <c r="AJ5" s="4">
        <f>((AI5-AI3)/AI3)*100</f>
        <v>2.074464008710623E-2</v>
      </c>
      <c r="AK5" s="9">
        <v>0.125</v>
      </c>
      <c r="AL5" s="4">
        <f t="shared" ref="AL5:AL31" si="4">(AK5/AI5)*100</f>
        <v>1.6513007626367444E-2</v>
      </c>
    </row>
    <row r="6" spans="1:38" x14ac:dyDescent="0.3">
      <c r="A6">
        <v>4</v>
      </c>
      <c r="B6">
        <v>-2</v>
      </c>
      <c r="D6" s="1"/>
      <c r="E6" s="1"/>
      <c r="F6" s="3">
        <v>4.9861319999999996</v>
      </c>
      <c r="H6" s="3">
        <v>2.24E-4</v>
      </c>
      <c r="J6" s="3">
        <v>17.037071000000001</v>
      </c>
      <c r="L6" s="3">
        <v>3.088E-3</v>
      </c>
      <c r="N6" s="3">
        <v>366.82</v>
      </c>
      <c r="P6" s="11">
        <v>7.0999999999999994E-2</v>
      </c>
      <c r="Q6" s="3"/>
      <c r="R6" s="9"/>
      <c r="S6" s="4">
        <v>8.8135969999999997</v>
      </c>
      <c r="T6" s="4">
        <f>((S6-S3)/S3)*100</f>
        <v>1.1528972045759419E-2</v>
      </c>
      <c r="U6" s="4">
        <v>6.0800000000000003E-4</v>
      </c>
      <c r="V6" s="4">
        <f t="shared" si="0"/>
        <v>6.8984320476645359E-3</v>
      </c>
      <c r="W6" s="4">
        <v>8.3147540000000006</v>
      </c>
      <c r="X6" s="4">
        <f>((W6-W3)/W3)*100</f>
        <v>3.0067939109920897E-3</v>
      </c>
      <c r="Y6" s="4">
        <v>5.62E-4</v>
      </c>
      <c r="Z6" s="4">
        <f t="shared" si="1"/>
        <v>6.7590694805883611E-3</v>
      </c>
      <c r="AA6" s="4">
        <v>11.037603000000001</v>
      </c>
      <c r="AB6" s="4">
        <f>((AA6-AA3)/AA3)*100</f>
        <v>9.758505529733166E-3</v>
      </c>
      <c r="AC6" s="4">
        <v>8.8199999999999997E-4</v>
      </c>
      <c r="AD6" s="4">
        <f t="shared" si="2"/>
        <v>7.9908654080057054E-3</v>
      </c>
      <c r="AE6" s="4">
        <v>110.62965</v>
      </c>
      <c r="AF6" s="4">
        <f>((AE6-AE3)/AE3)*100</f>
        <v>8.6776766496292975E-4</v>
      </c>
      <c r="AG6" s="4">
        <v>4.0499999999999998E-3</v>
      </c>
      <c r="AH6" s="4">
        <f t="shared" si="3"/>
        <v>3.6608630688065996E-3</v>
      </c>
      <c r="AI6" s="9">
        <v>757.00099999999998</v>
      </c>
      <c r="AJ6" s="4">
        <f>((AI6-AI3)/AI3)*100</f>
        <v>2.3651532328602183E-2</v>
      </c>
      <c r="AK6" s="9">
        <v>0.13</v>
      </c>
      <c r="AL6" s="4">
        <f t="shared" si="4"/>
        <v>1.7173028833515413E-2</v>
      </c>
    </row>
    <row r="7" spans="1:38" x14ac:dyDescent="0.3">
      <c r="A7">
        <v>5</v>
      </c>
      <c r="B7">
        <v>-1</v>
      </c>
      <c r="D7" s="1"/>
      <c r="E7" s="1"/>
      <c r="F7" s="3">
        <v>4.9858599999999997</v>
      </c>
      <c r="H7" s="3">
        <v>3.6000000000000002E-4</v>
      </c>
      <c r="J7" s="3">
        <v>17.039444</v>
      </c>
      <c r="L7" s="3">
        <v>4.4910000000000002E-3</v>
      </c>
      <c r="N7" s="3">
        <v>366.83100000000002</v>
      </c>
      <c r="P7" s="11">
        <v>8.6999999999999994E-2</v>
      </c>
      <c r="Q7" s="3"/>
      <c r="R7" s="9"/>
      <c r="S7" s="4">
        <v>8.8142080000000007</v>
      </c>
      <c r="T7" s="4">
        <f>((S7-S3)/S3)*100</f>
        <v>1.8462241652030583E-2</v>
      </c>
      <c r="U7" s="4">
        <v>5.8699999999999996E-4</v>
      </c>
      <c r="V7" s="4">
        <f t="shared" si="0"/>
        <v>6.6597021536138013E-3</v>
      </c>
      <c r="W7" s="4">
        <v>8.3151419999999998</v>
      </c>
      <c r="X7" s="4">
        <f>((W7-W3)/W3)*100</f>
        <v>7.6733380608195092E-3</v>
      </c>
      <c r="Y7" s="4">
        <v>5.4100000000000003E-4</v>
      </c>
      <c r="Z7" s="4">
        <f t="shared" si="1"/>
        <v>6.5062027804215494E-3</v>
      </c>
      <c r="AA7" s="4">
        <v>11.03858</v>
      </c>
      <c r="AB7" s="4">
        <f>((AA7-AA3)/AA3)*100</f>
        <v>1.8610928837564773E-2</v>
      </c>
      <c r="AC7" s="4">
        <v>8.52E-4</v>
      </c>
      <c r="AD7" s="4">
        <f t="shared" si="2"/>
        <v>7.7183840675159312E-3</v>
      </c>
      <c r="AE7" s="4">
        <v>110.63278</v>
      </c>
      <c r="AF7" s="4">
        <f>((AE7-AE3)/AE3)*100</f>
        <v>3.6970518226246943E-3</v>
      </c>
      <c r="AG7" s="4">
        <v>3.8899999999999998E-3</v>
      </c>
      <c r="AH7" s="4">
        <f t="shared" si="3"/>
        <v>3.5161368990275759E-3</v>
      </c>
      <c r="AI7" s="9">
        <v>757.14</v>
      </c>
      <c r="AJ7" s="4">
        <f>((AI7-AI3)/AI3)*100</f>
        <v>4.2017806036291711E-2</v>
      </c>
      <c r="AK7" s="9">
        <v>0.126</v>
      </c>
      <c r="AL7" s="4">
        <f t="shared" si="4"/>
        <v>1.6641572232348047E-2</v>
      </c>
    </row>
    <row r="8" spans="1:38" x14ac:dyDescent="0.3">
      <c r="A8">
        <v>6</v>
      </c>
      <c r="B8">
        <v>0</v>
      </c>
      <c r="D8" s="1"/>
      <c r="E8" s="1"/>
      <c r="F8" s="3">
        <v>4.9847580000000002</v>
      </c>
      <c r="H8" s="3">
        <v>3.7199999999999999E-4</v>
      </c>
      <c r="J8" s="3">
        <v>17.039452000000001</v>
      </c>
      <c r="L8" s="3">
        <v>4.6169999999999996E-3</v>
      </c>
      <c r="N8" s="3">
        <v>366.66899999999998</v>
      </c>
      <c r="P8" s="11">
        <v>8.8999999999999996E-2</v>
      </c>
      <c r="Q8" s="3"/>
      <c r="R8" s="9"/>
      <c r="S8" s="4">
        <v>8.814406</v>
      </c>
      <c r="T8" s="4">
        <f>((S8-S3)/S3)*100</f>
        <v>2.0709029511333715E-2</v>
      </c>
      <c r="U8" s="4">
        <v>5.8399999999999999E-4</v>
      </c>
      <c r="V8" s="4">
        <f t="shared" si="0"/>
        <v>6.6255173632800667E-3</v>
      </c>
      <c r="W8" s="4">
        <v>8.3149110000000004</v>
      </c>
      <c r="X8" s="4">
        <f>((W8-W3)/W3)*100</f>
        <v>4.8950604870829865E-3</v>
      </c>
      <c r="Y8" s="4">
        <v>5.4000000000000001E-4</v>
      </c>
      <c r="Z8" s="4">
        <f t="shared" si="1"/>
        <v>6.4943569450111975E-3</v>
      </c>
      <c r="AA8" s="4">
        <v>11.038371</v>
      </c>
      <c r="AB8" s="4">
        <f>((AA8-AA3)/AA3)*100</f>
        <v>1.6717216993820613E-2</v>
      </c>
      <c r="AC8" s="4">
        <v>8.5099999999999998E-4</v>
      </c>
      <c r="AD8" s="4">
        <f t="shared" si="2"/>
        <v>7.7094708992839611E-3</v>
      </c>
      <c r="AE8" s="4">
        <v>110.63565</v>
      </c>
      <c r="AF8" s="4">
        <f>((AE8-AE3)/AE3)*100</f>
        <v>6.2913155710262007E-3</v>
      </c>
      <c r="AG8" s="4">
        <v>3.8999999999999998E-3</v>
      </c>
      <c r="AH8" s="4">
        <f t="shared" si="3"/>
        <v>3.5250843647594604E-3</v>
      </c>
      <c r="AI8" s="5">
        <v>757.10699999999997</v>
      </c>
      <c r="AJ8" s="4">
        <f>((AI8-AI3)/AI3)*100</f>
        <v>3.7657467674032753E-2</v>
      </c>
      <c r="AK8" s="5">
        <v>0.125</v>
      </c>
      <c r="AL8" s="4">
        <f t="shared" si="4"/>
        <v>1.6510215861166255E-2</v>
      </c>
    </row>
    <row r="9" spans="1:38" x14ac:dyDescent="0.3">
      <c r="A9">
        <v>7</v>
      </c>
      <c r="B9">
        <v>1</v>
      </c>
      <c r="C9" s="2">
        <v>93.98</v>
      </c>
      <c r="D9" s="2">
        <f>((C9)/93.98)*100</f>
        <v>100</v>
      </c>
      <c r="E9" s="2">
        <f>(((D9/100)*0.48)/(1-0.52*(D9/100)))*100</f>
        <v>100</v>
      </c>
      <c r="F9" s="3">
        <v>4.9861440000000004</v>
      </c>
      <c r="G9" s="6">
        <v>0</v>
      </c>
      <c r="H9" s="3">
        <v>2.0000000000000001E-4</v>
      </c>
      <c r="I9" s="6">
        <f t="shared" ref="I9:I34" si="5">(H9/F9)*100</f>
        <v>4.0111156035605869E-3</v>
      </c>
      <c r="J9" s="3">
        <v>17.041378000000002</v>
      </c>
      <c r="K9" s="6">
        <v>0</v>
      </c>
      <c r="L9" s="3">
        <v>2.7880000000000001E-3</v>
      </c>
      <c r="M9" s="6">
        <f t="shared" ref="M9:M34" si="6">(L9/J9)*100</f>
        <v>1.6360179323526534E-2</v>
      </c>
      <c r="N9" s="3">
        <v>366.91500000000002</v>
      </c>
      <c r="O9" s="6">
        <v>0</v>
      </c>
      <c r="P9" s="11">
        <v>6.6000000000000003E-2</v>
      </c>
      <c r="Q9" s="6">
        <f t="shared" ref="Q9:Q34" si="7">(P9/N9)*100</f>
        <v>1.7987817341891175E-2</v>
      </c>
      <c r="R9" s="9"/>
      <c r="S9" s="4">
        <v>8.8154509999999995</v>
      </c>
      <c r="T9" s="4">
        <f>((S9-S3)/S3)*100</f>
        <v>3.2567076546583869E-2</v>
      </c>
      <c r="U9" s="4">
        <v>5.9999999999999995E-4</v>
      </c>
      <c r="V9" s="4">
        <f t="shared" si="0"/>
        <v>6.8062314679078811E-3</v>
      </c>
      <c r="W9" s="4">
        <v>8.3157979999999991</v>
      </c>
      <c r="X9" s="4">
        <f>((W9-W3)/W3)*100</f>
        <v>1.5563165283216947E-2</v>
      </c>
      <c r="Y9" s="4">
        <v>5.5699999999999999E-4</v>
      </c>
      <c r="Z9" s="4">
        <f t="shared" si="1"/>
        <v>6.6980943981563776E-3</v>
      </c>
      <c r="AA9" s="4">
        <v>11.039728</v>
      </c>
      <c r="AB9" s="4">
        <f>((AA9-AA3)/AA3)*100</f>
        <v>2.9012752744839519E-2</v>
      </c>
      <c r="AC9" s="4">
        <v>8.7500000000000002E-4</v>
      </c>
      <c r="AD9" s="4">
        <f t="shared" si="2"/>
        <v>7.9259199139688954E-3</v>
      </c>
      <c r="AE9" s="4">
        <v>110.63551</v>
      </c>
      <c r="AF9" s="4">
        <f>((AE9-AE3)/AE3)*100</f>
        <v>6.1647661198830968E-3</v>
      </c>
      <c r="AG9" s="4">
        <v>4.0499999999999998E-3</v>
      </c>
      <c r="AH9" s="4">
        <f t="shared" si="3"/>
        <v>3.6606691649001297E-3</v>
      </c>
      <c r="AI9" s="9">
        <v>757.37199999999996</v>
      </c>
      <c r="AJ9" s="4">
        <f>((AI9-AI3)/AI3)*100</f>
        <v>7.2672306037609186E-2</v>
      </c>
      <c r="AK9" s="9">
        <v>0.128</v>
      </c>
      <c r="AL9" s="4">
        <f t="shared" si="4"/>
        <v>1.6900545570736707E-2</v>
      </c>
    </row>
    <row r="10" spans="1:38" x14ac:dyDescent="0.3">
      <c r="A10">
        <v>8</v>
      </c>
      <c r="B10">
        <v>2</v>
      </c>
      <c r="C10" s="2">
        <v>93.68</v>
      </c>
      <c r="D10" s="2">
        <f t="shared" ref="D10:D34" si="8">((C10)/93.98)*100</f>
        <v>99.680783145350077</v>
      </c>
      <c r="E10" s="2">
        <f t="shared" ref="E10:E34" si="9">(((D10/100)*0.48)/(1-0.52*(D10/100)))*100</f>
        <v>99.337256773235765</v>
      </c>
      <c r="F10" s="3">
        <v>4.986529</v>
      </c>
      <c r="G10" s="6">
        <f>((F10-F9)/F9)*100</f>
        <v>7.7213975368468227E-3</v>
      </c>
      <c r="H10" s="3">
        <v>2.4600000000000002E-4</v>
      </c>
      <c r="I10" s="6">
        <f t="shared" si="5"/>
        <v>4.9332912733486564E-3</v>
      </c>
      <c r="J10" s="3">
        <v>17.038125999999998</v>
      </c>
      <c r="K10" s="6">
        <f>((J10-J9)/J9)*100</f>
        <v>-1.9082963830761589E-2</v>
      </c>
      <c r="L10" s="3">
        <v>3.3939999999999999E-3</v>
      </c>
      <c r="M10" s="6">
        <f t="shared" si="6"/>
        <v>1.9920031111402746E-2</v>
      </c>
      <c r="N10" s="3">
        <v>366.90100000000001</v>
      </c>
      <c r="O10" s="6">
        <f>((N10-N9)/N9)*100</f>
        <v>-3.8155976179796423E-3</v>
      </c>
      <c r="P10" s="11">
        <v>7.5999999999999998E-2</v>
      </c>
      <c r="Q10" s="6">
        <f t="shared" si="7"/>
        <v>2.0714034576084554E-2</v>
      </c>
      <c r="R10" s="9"/>
      <c r="S10" s="4">
        <v>8.8156510000000008</v>
      </c>
      <c r="T10" s="4">
        <f>((S10-S3)/S3)*100</f>
        <v>3.4836559232772062E-2</v>
      </c>
      <c r="U10" s="4">
        <v>6.1399999999999996E-4</v>
      </c>
      <c r="V10" s="4">
        <f t="shared" si="0"/>
        <v>6.9648855200824065E-3</v>
      </c>
      <c r="W10" s="4">
        <v>8.3157519999999998</v>
      </c>
      <c r="X10" s="4">
        <f>((W10-W3)/W3)*100</f>
        <v>1.500991520360517E-2</v>
      </c>
      <c r="Y10" s="4">
        <v>5.6999999999999998E-4</v>
      </c>
      <c r="Z10" s="4">
        <f t="shared" si="1"/>
        <v>6.8544612682052081E-3</v>
      </c>
      <c r="AA10" s="4">
        <v>11.039792</v>
      </c>
      <c r="AB10" s="4">
        <f>((AA10-AA3)/AA3)*100</f>
        <v>2.959264536684815E-2</v>
      </c>
      <c r="AC10" s="4">
        <v>8.9099999999999997E-4</v>
      </c>
      <c r="AD10" s="4">
        <f t="shared" si="2"/>
        <v>8.0708042325435114E-3</v>
      </c>
      <c r="AE10" s="4">
        <v>110.634</v>
      </c>
      <c r="AF10" s="4">
        <f>((AE10-AE3)/AE3)*100</f>
        <v>4.7998398968607282E-3</v>
      </c>
      <c r="AG10" s="4">
        <v>4.1000000000000003E-3</v>
      </c>
      <c r="AH10" s="4">
        <f t="shared" si="3"/>
        <v>3.7059131912431987E-3</v>
      </c>
      <c r="AI10" s="9">
        <v>757.39700000000005</v>
      </c>
      <c r="AJ10" s="4">
        <f>((AI10-AI3)/AI3)*100</f>
        <v>7.5975592675694606E-2</v>
      </c>
      <c r="AK10" s="9">
        <v>0.13200000000000001</v>
      </c>
      <c r="AL10" s="4">
        <f t="shared" si="4"/>
        <v>1.7428112337387128E-2</v>
      </c>
    </row>
    <row r="11" spans="1:38" x14ac:dyDescent="0.3">
      <c r="A11">
        <v>9</v>
      </c>
      <c r="B11">
        <v>3</v>
      </c>
      <c r="C11" s="2">
        <v>93.79</v>
      </c>
      <c r="D11" s="2">
        <f t="shared" si="8"/>
        <v>99.797829325388392</v>
      </c>
      <c r="E11" s="2">
        <f t="shared" si="9"/>
        <v>99.579731559063219</v>
      </c>
      <c r="F11" s="3">
        <v>4.9860559999999996</v>
      </c>
      <c r="G11" s="6">
        <f>((F11-F9)/F9)*100</f>
        <v>-1.764890865581783E-3</v>
      </c>
      <c r="H11" s="3">
        <v>2.4000000000000001E-4</v>
      </c>
      <c r="I11" s="6">
        <f t="shared" si="5"/>
        <v>4.8134236759474827E-3</v>
      </c>
      <c r="J11" s="3">
        <v>17.039363999999999</v>
      </c>
      <c r="K11" s="6">
        <f>((J11-J9)/J9)*100</f>
        <v>-1.1818293098143969E-2</v>
      </c>
      <c r="L11" s="3">
        <v>3.29E-3</v>
      </c>
      <c r="M11" s="6">
        <f t="shared" si="6"/>
        <v>1.9308232396467381E-2</v>
      </c>
      <c r="N11" s="3">
        <v>366.858</v>
      </c>
      <c r="O11" s="6">
        <f>((N11-N9)/N9)*100</f>
        <v>-1.5534933158910474E-2</v>
      </c>
      <c r="P11" s="11">
        <v>7.4999999999999997E-2</v>
      </c>
      <c r="Q11" s="6">
        <f t="shared" si="7"/>
        <v>2.0443877467576012E-2</v>
      </c>
      <c r="R11" s="9"/>
      <c r="S11" s="4">
        <v>8.8161450000000006</v>
      </c>
      <c r="T11" s="4">
        <f>((S11-S3)/S3)*100</f>
        <v>4.0442181467617591E-2</v>
      </c>
      <c r="U11" s="4">
        <v>5.9900000000000003E-4</v>
      </c>
      <c r="V11" s="4">
        <f t="shared" si="0"/>
        <v>6.7943528605756819E-3</v>
      </c>
      <c r="W11" s="4">
        <v>8.316084</v>
      </c>
      <c r="X11" s="4">
        <f>((W11-W3)/W3)*100</f>
        <v>1.9002937517386256E-2</v>
      </c>
      <c r="Y11" s="4">
        <v>5.5500000000000005E-4</v>
      </c>
      <c r="Z11" s="4">
        <f t="shared" si="1"/>
        <v>6.6738142616164058E-3</v>
      </c>
      <c r="AA11" s="4">
        <v>11.040165999999999</v>
      </c>
      <c r="AB11" s="4">
        <f>((AA11-AA3)/AA3)*100</f>
        <v>3.2981392876698497E-2</v>
      </c>
      <c r="AC11" s="4">
        <v>8.6700000000000004E-4</v>
      </c>
      <c r="AD11" s="4">
        <f t="shared" si="2"/>
        <v>7.8531427878892404E-3</v>
      </c>
      <c r="AE11" s="4">
        <v>110.63381</v>
      </c>
      <c r="AF11" s="4">
        <f>((AE11-AE3)/AE3)*100</f>
        <v>4.6280942131655982E-3</v>
      </c>
      <c r="AG11" s="4">
        <v>4.0200000000000001E-3</v>
      </c>
      <c r="AH11" s="4">
        <f t="shared" si="3"/>
        <v>3.6336089302176256E-3</v>
      </c>
      <c r="AI11" s="9">
        <v>757.49599999999998</v>
      </c>
      <c r="AJ11" s="4">
        <f>((AI11-AI3)/AI3)*100</f>
        <v>8.9056607762456455E-2</v>
      </c>
      <c r="AK11" s="9">
        <v>0.128</v>
      </c>
      <c r="AL11" s="4">
        <f t="shared" si="4"/>
        <v>1.6897778998172928E-2</v>
      </c>
    </row>
    <row r="12" spans="1:38" x14ac:dyDescent="0.3">
      <c r="A12">
        <v>10</v>
      </c>
      <c r="B12">
        <v>4</v>
      </c>
      <c r="C12" s="2">
        <v>93.77</v>
      </c>
      <c r="D12" s="2">
        <f t="shared" si="8"/>
        <v>99.776548201745044</v>
      </c>
      <c r="E12" s="2">
        <f t="shared" si="9"/>
        <v>99.535599607249907</v>
      </c>
      <c r="F12" s="3">
        <v>4.9853550000000002</v>
      </c>
      <c r="G12" s="6">
        <f>((F12-F9)/F9)*100</f>
        <v>-1.582385105604954E-2</v>
      </c>
      <c r="H12" s="3">
        <v>2.3000000000000001E-4</v>
      </c>
      <c r="I12" s="6">
        <f t="shared" si="5"/>
        <v>4.613512979517005E-3</v>
      </c>
      <c r="J12" s="3">
        <v>17.043278000000001</v>
      </c>
      <c r="K12" s="6">
        <f>((J12-J9)/J9)*100</f>
        <v>1.1149333111436906E-2</v>
      </c>
      <c r="L12" s="3">
        <v>3.1930000000000001E-3</v>
      </c>
      <c r="M12" s="6">
        <f t="shared" si="6"/>
        <v>1.8734658907752371E-2</v>
      </c>
      <c r="N12" s="3">
        <v>366.839</v>
      </c>
      <c r="O12" s="6">
        <f>((N12-N9)/N9)*100</f>
        <v>-2.0713244211880633E-2</v>
      </c>
      <c r="P12" s="11">
        <v>7.1999999999999995E-2</v>
      </c>
      <c r="Q12" s="6">
        <f t="shared" si="7"/>
        <v>1.9627138881089523E-2</v>
      </c>
      <c r="R12" s="9"/>
      <c r="S12" s="4">
        <v>8.8163239999999998</v>
      </c>
      <c r="T12" s="4">
        <f>((S12-S3)/S3)*100</f>
        <v>4.247336847173435E-2</v>
      </c>
      <c r="U12" s="4">
        <v>5.9199999999999997E-4</v>
      </c>
      <c r="V12" s="4">
        <f t="shared" si="0"/>
        <v>6.7148167422159157E-3</v>
      </c>
      <c r="W12" s="4">
        <v>8.3161360000000002</v>
      </c>
      <c r="X12" s="4">
        <f>((W12-W3)/W3)*100</f>
        <v>1.9628350650871585E-2</v>
      </c>
      <c r="Y12" s="4">
        <v>5.5000000000000003E-4</v>
      </c>
      <c r="Z12" s="4">
        <f t="shared" si="1"/>
        <v>6.6136484540416365E-3</v>
      </c>
      <c r="AA12" s="4">
        <v>11.040782999999999</v>
      </c>
      <c r="AB12" s="4">
        <f>((AA12-AA3)/AA3)*100</f>
        <v>3.8571920185745651E-2</v>
      </c>
      <c r="AC12" s="4">
        <v>8.5800000000000004E-4</v>
      </c>
      <c r="AD12" s="4">
        <f t="shared" si="2"/>
        <v>7.7711879673751406E-3</v>
      </c>
      <c r="AE12" s="4">
        <v>110.6361</v>
      </c>
      <c r="AF12" s="4">
        <f>((AE12-AE3)/AE3)*100</f>
        <v>6.6980816639815883E-3</v>
      </c>
      <c r="AG12" s="4">
        <v>3.96E-3</v>
      </c>
      <c r="AH12" s="4">
        <f t="shared" si="3"/>
        <v>3.57930187343914E-3</v>
      </c>
      <c r="AI12" s="9">
        <v>757.54700000000003</v>
      </c>
      <c r="AJ12" s="4">
        <f>((AI12-AI3)/AI3)*100</f>
        <v>9.5795312504132119E-2</v>
      </c>
      <c r="AK12" s="9">
        <v>0.127</v>
      </c>
      <c r="AL12" s="4">
        <f t="shared" si="4"/>
        <v>1.6764636385597196E-2</v>
      </c>
    </row>
    <row r="13" spans="1:38" x14ac:dyDescent="0.3">
      <c r="A13">
        <v>11</v>
      </c>
      <c r="B13">
        <v>5</v>
      </c>
      <c r="C13" s="2">
        <v>93.59</v>
      </c>
      <c r="D13" s="2">
        <f t="shared" si="8"/>
        <v>99.585018088955096</v>
      </c>
      <c r="E13" s="2">
        <f t="shared" si="9"/>
        <v>99.139323640793407</v>
      </c>
      <c r="F13" s="3">
        <v>4.986135</v>
      </c>
      <c r="G13" s="6">
        <f>((F13-F9)/F9)*100</f>
        <v>-1.8050020216764344E-4</v>
      </c>
      <c r="H13" s="3">
        <v>2.0900000000000001E-4</v>
      </c>
      <c r="I13" s="6">
        <f t="shared" si="5"/>
        <v>4.1916233716094735E-3</v>
      </c>
      <c r="J13" s="3">
        <v>17.042652</v>
      </c>
      <c r="K13" s="6">
        <f>((J13-J9)/J9)*100</f>
        <v>7.4759212547169896E-3</v>
      </c>
      <c r="L13" s="3">
        <v>2.9120000000000001E-3</v>
      </c>
      <c r="M13" s="6">
        <f t="shared" si="6"/>
        <v>1.7086542634327097E-2</v>
      </c>
      <c r="N13" s="3">
        <v>366.94099999999997</v>
      </c>
      <c r="O13" s="6">
        <f>((N13-N9)/N9)*100</f>
        <v>7.0861098619444873E-3</v>
      </c>
      <c r="P13" s="11">
        <v>6.8000000000000005E-2</v>
      </c>
      <c r="Q13" s="6">
        <f t="shared" si="7"/>
        <v>1.8531589547093406E-2</v>
      </c>
      <c r="R13" s="9"/>
      <c r="S13" s="4">
        <v>8.8169839999999997</v>
      </c>
      <c r="T13" s="4">
        <f>((S13-S3)/S3)*100</f>
        <v>4.9962661336104996E-2</v>
      </c>
      <c r="U13" s="4">
        <v>5.9800000000000001E-4</v>
      </c>
      <c r="V13" s="4">
        <f t="shared" si="0"/>
        <v>6.7823645818116491E-3</v>
      </c>
      <c r="W13" s="4">
        <v>8.3165859999999991</v>
      </c>
      <c r="X13" s="4">
        <f>((W13-W3)/W3)*100</f>
        <v>2.5040579690618892E-2</v>
      </c>
      <c r="Y13" s="4">
        <v>5.5599999999999996E-4</v>
      </c>
      <c r="Z13" s="4">
        <f t="shared" si="1"/>
        <v>6.6854355861888518E-3</v>
      </c>
      <c r="AA13" s="4">
        <v>11.041473999999999</v>
      </c>
      <c r="AB13" s="4">
        <f>((AA13-AA3)/AA3)*100</f>
        <v>4.483294833898676E-2</v>
      </c>
      <c r="AC13" s="4">
        <v>8.6899999999999998E-4</v>
      </c>
      <c r="AD13" s="4">
        <f t="shared" si="2"/>
        <v>7.8703260090093059E-3</v>
      </c>
      <c r="AE13" s="4">
        <v>110.63593</v>
      </c>
      <c r="AF13" s="4">
        <f>((AE13-AE3)/AE3)*100</f>
        <v>6.5444144733124076E-3</v>
      </c>
      <c r="AG13" s="4">
        <v>4.0200000000000001E-3</v>
      </c>
      <c r="AH13" s="4">
        <f t="shared" si="3"/>
        <v>3.6335393031902024E-3</v>
      </c>
      <c r="AI13" s="9">
        <v>757.69299999999998</v>
      </c>
      <c r="AJ13" s="4">
        <f>((AI13-AI3)/AI3)*100</f>
        <v>0.11508650647047533</v>
      </c>
      <c r="AK13" s="9">
        <v>0.128</v>
      </c>
      <c r="AL13" s="4">
        <f t="shared" si="4"/>
        <v>1.6893385579647695E-2</v>
      </c>
    </row>
    <row r="14" spans="1:38" x14ac:dyDescent="0.3">
      <c r="A14">
        <v>12</v>
      </c>
      <c r="B14">
        <v>6</v>
      </c>
      <c r="C14" s="2">
        <v>92.95</v>
      </c>
      <c r="D14" s="2">
        <f t="shared" si="8"/>
        <v>98.904022132368581</v>
      </c>
      <c r="E14" s="2">
        <f t="shared" si="9"/>
        <v>97.7435043596372</v>
      </c>
      <c r="F14" s="3">
        <v>4.9845290000000002</v>
      </c>
      <c r="G14" s="6">
        <f>((F14-F9)/F9)*100</f>
        <v>-3.2389758498754626E-2</v>
      </c>
      <c r="H14" s="3">
        <v>2.4600000000000002E-4</v>
      </c>
      <c r="I14" s="6">
        <f t="shared" si="5"/>
        <v>4.9352707146452556E-3</v>
      </c>
      <c r="J14" s="3">
        <v>17.044363000000001</v>
      </c>
      <c r="K14" s="6">
        <f>((J14-J9)/J9)*100</f>
        <v>1.7516189125074893E-2</v>
      </c>
      <c r="L14" s="3">
        <v>3.2829999999999999E-3</v>
      </c>
      <c r="M14" s="6">
        <f t="shared" si="6"/>
        <v>1.9261500121770463E-2</v>
      </c>
      <c r="N14" s="3">
        <v>366.74099999999999</v>
      </c>
      <c r="O14" s="6">
        <f>((N14-N9)/N9)*100</f>
        <v>-4.742242753772264E-2</v>
      </c>
      <c r="P14" s="11">
        <v>7.4999999999999997E-2</v>
      </c>
      <c r="Q14" s="6">
        <f t="shared" si="7"/>
        <v>2.0450399600808199E-2</v>
      </c>
      <c r="R14" s="9"/>
      <c r="S14" s="4">
        <v>8.8173569999999994</v>
      </c>
      <c r="T14" s="4">
        <f>((S14-S3)/S3)*100</f>
        <v>5.4195246545815236E-2</v>
      </c>
      <c r="U14" s="4">
        <v>6.3699999999999998E-4</v>
      </c>
      <c r="V14" s="4">
        <f t="shared" si="0"/>
        <v>7.2243870810720263E-3</v>
      </c>
      <c r="W14" s="4">
        <v>8.3161520000000007</v>
      </c>
      <c r="X14" s="4">
        <f>((W14-W3)/W3)*100</f>
        <v>1.9820785461179696E-2</v>
      </c>
      <c r="Y14" s="4">
        <v>5.9299999999999999E-4</v>
      </c>
      <c r="Z14" s="4">
        <f t="shared" si="1"/>
        <v>7.1307017957343731E-3</v>
      </c>
      <c r="AA14" s="4">
        <v>11.041096</v>
      </c>
      <c r="AB14" s="4">
        <f>((AA14-AA3)/AA3)*100</f>
        <v>4.1407957540255842E-2</v>
      </c>
      <c r="AC14" s="4">
        <v>9.3999999999999997E-4</v>
      </c>
      <c r="AD14" s="4">
        <f t="shared" si="2"/>
        <v>8.5136475581771946E-3</v>
      </c>
      <c r="AE14" s="4">
        <v>110.63816</v>
      </c>
      <c r="AF14" s="4">
        <f>((AE14-AE3)/AE3)*100</f>
        <v>8.5601664450633969E-3</v>
      </c>
      <c r="AG14" s="4">
        <v>4.3400000000000001E-3</v>
      </c>
      <c r="AH14" s="4">
        <f t="shared" si="3"/>
        <v>3.922697195976506E-3</v>
      </c>
      <c r="AI14" s="5">
        <v>757.64800000000002</v>
      </c>
      <c r="AJ14" s="4">
        <f>((AI14-AI3)/AI3)*100</f>
        <v>0.10914059052194859</v>
      </c>
      <c r="AK14" s="5">
        <v>0.13700000000000001</v>
      </c>
      <c r="AL14" s="4">
        <f t="shared" si="4"/>
        <v>1.8082275674191708E-2</v>
      </c>
    </row>
    <row r="15" spans="1:38" x14ac:dyDescent="0.3">
      <c r="A15">
        <v>13</v>
      </c>
      <c r="B15">
        <v>7</v>
      </c>
      <c r="C15" s="2">
        <v>91.46</v>
      </c>
      <c r="D15" s="2">
        <f t="shared" si="8"/>
        <v>97.318578420940611</v>
      </c>
      <c r="E15" s="2">
        <f t="shared" si="9"/>
        <v>94.571399028021901</v>
      </c>
      <c r="F15" s="3">
        <v>4.9851570000000001</v>
      </c>
      <c r="G15" s="6">
        <f>((F15-F9)/F9)*100</f>
        <v>-1.9794855503577374E-2</v>
      </c>
      <c r="H15" s="3">
        <v>1.66E-4</v>
      </c>
      <c r="I15" s="6">
        <f t="shared" si="5"/>
        <v>3.329885096898653E-3</v>
      </c>
      <c r="J15" s="3">
        <v>17.042169999999999</v>
      </c>
      <c r="K15" s="6">
        <f>((J15-J9)/J9)*100</f>
        <v>4.6475114864362333E-3</v>
      </c>
      <c r="L15" s="3">
        <v>2.006E-3</v>
      </c>
      <c r="M15" s="6">
        <f t="shared" si="6"/>
        <v>1.1770801488308121E-2</v>
      </c>
      <c r="N15" s="3">
        <v>366.786</v>
      </c>
      <c r="O15" s="6">
        <f>((N15-N9)/N9)*100</f>
        <v>-3.5158006622792497E-2</v>
      </c>
      <c r="P15" s="11">
        <v>5.7000000000000002E-2</v>
      </c>
      <c r="Q15" s="6">
        <f t="shared" si="7"/>
        <v>1.554039685266068E-2</v>
      </c>
      <c r="R15" s="9"/>
      <c r="S15" s="4">
        <v>8.8173359999999992</v>
      </c>
      <c r="T15" s="4">
        <f>((S15-S3)/S3)*100</f>
        <v>5.3956950863763967E-2</v>
      </c>
      <c r="U15" s="4">
        <v>6.0499999999999996E-4</v>
      </c>
      <c r="V15" s="4">
        <f t="shared" si="0"/>
        <v>6.8614828787289042E-3</v>
      </c>
      <c r="W15" s="4">
        <v>8.3168059999999997</v>
      </c>
      <c r="X15" s="4">
        <f>((W15-W3)/W3)*100</f>
        <v>2.7686558332285949E-2</v>
      </c>
      <c r="Y15" s="4">
        <v>5.6899999999999995E-4</v>
      </c>
      <c r="Z15" s="4">
        <f t="shared" si="1"/>
        <v>6.8415687464634858E-3</v>
      </c>
      <c r="AA15" s="4">
        <v>11.042109</v>
      </c>
      <c r="AB15" s="4">
        <f>((AA15-AA3)/AA3)*100</f>
        <v>5.0586570447980379E-2</v>
      </c>
      <c r="AC15" s="4">
        <v>8.6700000000000004E-4</v>
      </c>
      <c r="AD15" s="4">
        <f t="shared" si="2"/>
        <v>7.8517609271924402E-3</v>
      </c>
      <c r="AE15" s="4">
        <v>110.63663</v>
      </c>
      <c r="AF15" s="4">
        <f>((AE15-AE3)/AE3)*100</f>
        <v>7.1771617290150788E-3</v>
      </c>
      <c r="AG15" s="4">
        <v>4.15E-3</v>
      </c>
      <c r="AH15" s="4">
        <f t="shared" si="3"/>
        <v>3.7510180850591711E-3</v>
      </c>
      <c r="AI15" s="9">
        <v>757.78300000000002</v>
      </c>
      <c r="AJ15" s="4">
        <f>((AI15-AI3)/AI3)*100</f>
        <v>0.12697833836754385</v>
      </c>
      <c r="AK15" s="9">
        <v>0.127</v>
      </c>
      <c r="AL15" s="4">
        <f t="shared" si="4"/>
        <v>1.6759415294352077E-2</v>
      </c>
    </row>
    <row r="16" spans="1:38" x14ac:dyDescent="0.3">
      <c r="A16">
        <v>14</v>
      </c>
      <c r="B16">
        <v>8</v>
      </c>
      <c r="C16" s="2">
        <v>89.54</v>
      </c>
      <c r="D16" s="2">
        <f t="shared" si="8"/>
        <v>95.275590551181097</v>
      </c>
      <c r="E16" s="2">
        <f t="shared" si="9"/>
        <v>90.636704119850179</v>
      </c>
      <c r="F16" s="3">
        <v>4.9854969999999996</v>
      </c>
      <c r="G16" s="6">
        <f>((F16-F9)/F9)*100</f>
        <v>-1.2975958977533146E-2</v>
      </c>
      <c r="H16" s="3">
        <v>2.6899999999999998E-4</v>
      </c>
      <c r="I16" s="6">
        <f t="shared" si="5"/>
        <v>5.3956506242005559E-3</v>
      </c>
      <c r="J16" s="3">
        <v>17.043337000000001</v>
      </c>
      <c r="K16" s="6">
        <f>((J16-J9)/J9)*100</f>
        <v>1.1495549244898961E-2</v>
      </c>
      <c r="L16" s="3">
        <v>3.3170000000000001E-3</v>
      </c>
      <c r="M16" s="6">
        <f t="shared" si="6"/>
        <v>1.9462151103390137E-2</v>
      </c>
      <c r="N16" s="3">
        <v>366.86099999999999</v>
      </c>
      <c r="O16" s="6">
        <f>((N16-N9)/N9)*100</f>
        <v>-1.4717305097919263E-2</v>
      </c>
      <c r="P16" s="11">
        <v>7.0999999999999994E-2</v>
      </c>
      <c r="Q16" s="6">
        <f t="shared" si="7"/>
        <v>1.9353379072727817E-2</v>
      </c>
      <c r="R16" s="9"/>
      <c r="S16" s="4">
        <v>8.8177479999999999</v>
      </c>
      <c r="T16" s="4">
        <f>((S16-S3)/S3)*100</f>
        <v>5.863208519728947E-2</v>
      </c>
      <c r="U16" s="4">
        <v>6.3000000000000003E-4</v>
      </c>
      <c r="V16" s="4">
        <f t="shared" si="0"/>
        <v>7.1446813857687927E-3</v>
      </c>
      <c r="W16" s="4">
        <v>8.3167080000000002</v>
      </c>
      <c r="X16" s="4">
        <f>((W16-W3)/W3)*100</f>
        <v>2.6507895119188839E-2</v>
      </c>
      <c r="Y16" s="4">
        <v>5.9100000000000005E-4</v>
      </c>
      <c r="Z16" s="4">
        <f t="shared" si="1"/>
        <v>7.1061771075767001E-3</v>
      </c>
      <c r="AA16" s="4">
        <v>11.042159</v>
      </c>
      <c r="AB16" s="4">
        <f>((AA16-AA3)/AA3)*100</f>
        <v>5.1039611558923108E-2</v>
      </c>
      <c r="AC16" s="4">
        <v>9.1600000000000004E-4</v>
      </c>
      <c r="AD16" s="4">
        <f t="shared" si="2"/>
        <v>8.2954791721437816E-3</v>
      </c>
      <c r="AE16" s="4">
        <v>110.63947</v>
      </c>
      <c r="AF16" s="4">
        <f>((AE16-AE3)/AE3)*100</f>
        <v>9.744307737890508E-3</v>
      </c>
      <c r="AG16" s="4">
        <v>4.2500000000000003E-3</v>
      </c>
      <c r="AH16" s="4">
        <f t="shared" si="3"/>
        <v>3.8413054581696755E-3</v>
      </c>
      <c r="AI16" s="9">
        <v>757.79899999999998</v>
      </c>
      <c r="AJ16" s="4">
        <f>((AI16-AI3)/AI3)*100</f>
        <v>0.12909244181590593</v>
      </c>
      <c r="AK16" s="9">
        <v>0.13500000000000001</v>
      </c>
      <c r="AL16" s="4">
        <f t="shared" si="4"/>
        <v>1.781475034936705E-2</v>
      </c>
    </row>
    <row r="17" spans="1:38" x14ac:dyDescent="0.3">
      <c r="A17">
        <v>15</v>
      </c>
      <c r="B17">
        <v>9</v>
      </c>
      <c r="C17" s="2">
        <v>86.21</v>
      </c>
      <c r="D17" s="2">
        <f t="shared" si="8"/>
        <v>91.732283464566919</v>
      </c>
      <c r="E17" s="2">
        <f t="shared" si="9"/>
        <v>84.191508581752458</v>
      </c>
      <c r="F17" s="3">
        <v>4.9858779999999996</v>
      </c>
      <c r="G17" s="6">
        <f>((F17-F9)/F9)*100</f>
        <v>-5.3347837527509354E-3</v>
      </c>
      <c r="H17" s="3">
        <v>1.9699999999999999E-4</v>
      </c>
      <c r="I17" s="6">
        <f t="shared" si="5"/>
        <v>3.9511596553305156E-3</v>
      </c>
      <c r="J17" s="3">
        <v>17.041674</v>
      </c>
      <c r="K17" s="6">
        <f>((J17-J9)/J9)*100</f>
        <v>1.7369487373541134E-3</v>
      </c>
      <c r="L17" s="3">
        <v>2.545E-3</v>
      </c>
      <c r="M17" s="6">
        <f t="shared" si="6"/>
        <v>1.4933978903715677E-2</v>
      </c>
      <c r="N17" s="3">
        <v>366.88200000000001</v>
      </c>
      <c r="O17" s="6">
        <f>((N17-N9)/N9)*100</f>
        <v>-8.9939086709497993E-3</v>
      </c>
      <c r="P17" s="11">
        <v>6.3E-2</v>
      </c>
      <c r="Q17" s="6">
        <f t="shared" si="7"/>
        <v>1.7171733690941503E-2</v>
      </c>
      <c r="R17" s="9"/>
      <c r="S17" s="4">
        <v>8.8181569999999994</v>
      </c>
      <c r="T17" s="4">
        <f>((S17-S3)/S3)*100</f>
        <v>6.3273177290507535E-2</v>
      </c>
      <c r="U17" s="4">
        <v>6.3299999999999999E-4</v>
      </c>
      <c r="V17" s="4">
        <f t="shared" si="0"/>
        <v>7.1783707185072805E-3</v>
      </c>
      <c r="W17" s="4">
        <v>8.3173100000000009</v>
      </c>
      <c r="X17" s="4">
        <f>((W17-W3)/W3)*100</f>
        <v>3.3748254856831132E-2</v>
      </c>
      <c r="Y17" s="4">
        <v>5.9299999999999999E-4</v>
      </c>
      <c r="Z17" s="4">
        <f t="shared" si="1"/>
        <v>7.1297090044738012E-3</v>
      </c>
      <c r="AA17" s="4">
        <v>11.043329</v>
      </c>
      <c r="AB17" s="4">
        <f>((AA17-AA3)/AA3)*100</f>
        <v>6.1640773555008799E-2</v>
      </c>
      <c r="AC17" s="4">
        <v>9.1399999999999999E-4</v>
      </c>
      <c r="AD17" s="4">
        <f t="shared" si="2"/>
        <v>8.2764898157068403E-3</v>
      </c>
      <c r="AE17" s="4">
        <v>110.63733999999999</v>
      </c>
      <c r="AF17" s="4">
        <f>((AE17-AE3)/AE3)*100</f>
        <v>7.8189482312307247E-3</v>
      </c>
      <c r="AG17" s="4">
        <v>4.2599999999999999E-3</v>
      </c>
      <c r="AH17" s="4">
        <f t="shared" si="3"/>
        <v>3.8504179511184926E-3</v>
      </c>
      <c r="AI17" s="9">
        <v>757.98</v>
      </c>
      <c r="AJ17" s="4">
        <f>((AI17-AI3)/AI3)*100</f>
        <v>0.15300823707556274</v>
      </c>
      <c r="AK17" s="9">
        <v>0.13500000000000001</v>
      </c>
      <c r="AL17" s="4">
        <f t="shared" si="4"/>
        <v>1.7810496319164097E-2</v>
      </c>
    </row>
    <row r="18" spans="1:38" x14ac:dyDescent="0.3">
      <c r="A18">
        <v>16</v>
      </c>
      <c r="B18">
        <v>10</v>
      </c>
      <c r="C18" s="2">
        <v>80.56</v>
      </c>
      <c r="D18" s="2">
        <f t="shared" si="8"/>
        <v>85.720366035326663</v>
      </c>
      <c r="E18" s="2">
        <f t="shared" si="9"/>
        <v>74.236304157515633</v>
      </c>
      <c r="F18" s="3">
        <v>4.9862890000000002</v>
      </c>
      <c r="G18" s="6">
        <f>((F18-F9)/F9)*100</f>
        <v>2.9080588125782107E-3</v>
      </c>
      <c r="H18" s="3">
        <v>1.6799999999999999E-4</v>
      </c>
      <c r="I18" s="6">
        <f t="shared" si="5"/>
        <v>3.3692391275355277E-3</v>
      </c>
      <c r="J18" s="3">
        <v>17.044781</v>
      </c>
      <c r="K18" s="6">
        <f>((J18-J9)/J9)*100</f>
        <v>1.996904240959101E-2</v>
      </c>
      <c r="L18" s="3">
        <v>2.209E-3</v>
      </c>
      <c r="M18" s="6">
        <f t="shared" si="6"/>
        <v>1.2959978775908005E-2</v>
      </c>
      <c r="N18" s="3">
        <v>367.00900000000001</v>
      </c>
      <c r="O18" s="6">
        <f>((N18-N9)/N9)*100</f>
        <v>2.5619012577843395E-2</v>
      </c>
      <c r="P18" s="11">
        <v>6.2E-2</v>
      </c>
      <c r="Q18" s="6">
        <f t="shared" si="7"/>
        <v>1.6893318692457131E-2</v>
      </c>
      <c r="R18" s="9"/>
      <c r="S18" s="4">
        <v>8.8188709999999997</v>
      </c>
      <c r="T18" s="4">
        <f>((S18-S3)/S3)*100</f>
        <v>7.1375230480149987E-2</v>
      </c>
      <c r="U18" s="4">
        <v>6.9499999999999998E-4</v>
      </c>
      <c r="V18" s="4">
        <f t="shared" si="0"/>
        <v>7.8808273757491193E-3</v>
      </c>
      <c r="W18" s="4">
        <v>8.3179929999999995</v>
      </c>
      <c r="X18" s="4">
        <f>((W18-W3)/W3)*100</f>
        <v>4.1962815821606145E-2</v>
      </c>
      <c r="Y18" s="4">
        <v>6.5899999999999997E-4</v>
      </c>
      <c r="Z18" s="4">
        <f t="shared" si="1"/>
        <v>7.9225842099169847E-3</v>
      </c>
      <c r="AA18" s="4">
        <v>11.044477000000001</v>
      </c>
      <c r="AB18" s="4">
        <f>((AA18-AA3)/AA3)*100</f>
        <v>7.2042597462283531E-2</v>
      </c>
      <c r="AC18" s="4">
        <v>1.011E-3</v>
      </c>
      <c r="AD18" s="4">
        <f t="shared" si="2"/>
        <v>9.1538965584336864E-3</v>
      </c>
      <c r="AE18" s="4">
        <v>110.63701</v>
      </c>
      <c r="AF18" s="4">
        <f>((AE18-AE3)/AE3)*100</f>
        <v>7.5206530964053372E-3</v>
      </c>
      <c r="AG18" s="4">
        <v>4.8500000000000001E-3</v>
      </c>
      <c r="AH18" s="4">
        <f t="shared" si="3"/>
        <v>4.3837048741646222E-3</v>
      </c>
      <c r="AI18" s="9">
        <v>758.18399999999997</v>
      </c>
      <c r="AJ18" s="4">
        <f>((AI18-AI3)/AI3)*100</f>
        <v>0.17996305604223534</v>
      </c>
      <c r="AK18" s="9">
        <v>0.14799999999999999</v>
      </c>
      <c r="AL18" s="4">
        <f t="shared" si="4"/>
        <v>1.9520327519441192E-2</v>
      </c>
    </row>
    <row r="19" spans="1:38" x14ac:dyDescent="0.3">
      <c r="A19">
        <v>17</v>
      </c>
      <c r="B19">
        <v>11</v>
      </c>
      <c r="C19" s="2">
        <v>73.66</v>
      </c>
      <c r="D19" s="2">
        <f t="shared" si="8"/>
        <v>78.378378378378372</v>
      </c>
      <c r="E19" s="2">
        <f t="shared" si="9"/>
        <v>63.503649635036496</v>
      </c>
      <c r="F19" s="3">
        <v>4.9865469999999998</v>
      </c>
      <c r="G19" s="6">
        <f>((F19-F9)/F9)*100</f>
        <v>8.0823979411642956E-3</v>
      </c>
      <c r="H19" s="3">
        <v>1.47E-4</v>
      </c>
      <c r="I19" s="6">
        <f t="shared" si="5"/>
        <v>2.9479317050455957E-3</v>
      </c>
      <c r="J19" s="3">
        <v>17.044725</v>
      </c>
      <c r="K19" s="6">
        <f>((J19-J9)/J9)*100</f>
        <v>1.9640430486302166E-2</v>
      </c>
      <c r="L19" s="3">
        <v>1.9610000000000001E-3</v>
      </c>
      <c r="M19" s="6">
        <f t="shared" si="6"/>
        <v>1.1505025748435366E-2</v>
      </c>
      <c r="N19" s="3">
        <v>367.04599999999999</v>
      </c>
      <c r="O19" s="6">
        <f>((N19-N9)/N9)*100</f>
        <v>3.5703091996776307E-2</v>
      </c>
      <c r="P19" s="11">
        <v>6.0999999999999999E-2</v>
      </c>
      <c r="Q19" s="6">
        <f t="shared" si="7"/>
        <v>1.6619170349220534E-2</v>
      </c>
      <c r="R19" s="9"/>
      <c r="S19" s="4">
        <v>8.8189829999999994</v>
      </c>
      <c r="T19" s="4">
        <f>((S19-S3)/S3)*100</f>
        <v>7.2646140784403276E-2</v>
      </c>
      <c r="U19" s="4">
        <v>7.5900000000000002E-4</v>
      </c>
      <c r="V19" s="4">
        <f t="shared" si="0"/>
        <v>8.6064345514669897E-3</v>
      </c>
      <c r="W19" s="4">
        <v>8.3179440000000007</v>
      </c>
      <c r="X19" s="4">
        <f>((W19-W3)/W3)*100</f>
        <v>4.1373484215068271E-2</v>
      </c>
      <c r="Y19" s="4">
        <v>7.2900000000000005E-4</v>
      </c>
      <c r="Z19" s="4">
        <f t="shared" si="1"/>
        <v>8.7641849957152875E-3</v>
      </c>
      <c r="AA19" s="4">
        <v>11.044501</v>
      </c>
      <c r="AB19" s="4">
        <f>((AA19-AA3)/AA3)*100</f>
        <v>7.2260057195534771E-2</v>
      </c>
      <c r="AC19" s="4">
        <v>1.0920000000000001E-3</v>
      </c>
      <c r="AD19" s="4">
        <f t="shared" si="2"/>
        <v>9.887273313660799E-3</v>
      </c>
      <c r="AE19" s="4">
        <v>110.63628</v>
      </c>
      <c r="AF19" s="4">
        <f>((AE19-AE3)/AE3)*100</f>
        <v>6.8607881011637437E-3</v>
      </c>
      <c r="AG19" s="4">
        <v>5.3899999999999998E-3</v>
      </c>
      <c r="AH19" s="4">
        <f t="shared" si="3"/>
        <v>4.8718196237255984E-3</v>
      </c>
      <c r="AI19" s="9">
        <v>758.19399999999996</v>
      </c>
      <c r="AJ19" s="4">
        <f>((AI19-AI3)/AI3)*100</f>
        <v>0.1812843706974635</v>
      </c>
      <c r="AK19" s="9">
        <v>0.158</v>
      </c>
      <c r="AL19" s="4">
        <f t="shared" si="4"/>
        <v>2.0838993714009872E-2</v>
      </c>
    </row>
    <row r="20" spans="1:38" x14ac:dyDescent="0.3">
      <c r="A20">
        <v>18</v>
      </c>
      <c r="B20">
        <v>12</v>
      </c>
      <c r="C20" s="2">
        <v>65.94</v>
      </c>
      <c r="D20" s="2">
        <f t="shared" si="8"/>
        <v>70.163864652053618</v>
      </c>
      <c r="E20" s="2">
        <f t="shared" si="9"/>
        <v>53.024901493017381</v>
      </c>
      <c r="F20" s="3">
        <v>4.9865570000000004</v>
      </c>
      <c r="G20" s="6">
        <f>((F20-F9)/F9)*100</f>
        <v>8.2829537213525463E-3</v>
      </c>
      <c r="H20" s="3">
        <v>1.35E-4</v>
      </c>
      <c r="I20" s="6">
        <f t="shared" si="5"/>
        <v>2.7072787897541328E-3</v>
      </c>
      <c r="J20" s="3">
        <v>17.045950000000001</v>
      </c>
      <c r="K20" s="6">
        <f>((J20-J9)/J9)*100</f>
        <v>2.6828816308162265E-2</v>
      </c>
      <c r="L20" s="3">
        <v>1.817E-3</v>
      </c>
      <c r="M20" s="6">
        <f t="shared" si="6"/>
        <v>1.0659423499423617E-2</v>
      </c>
      <c r="N20" s="3">
        <v>367.07400000000001</v>
      </c>
      <c r="O20" s="6">
        <f>((N20-N9)/N9)*100</f>
        <v>4.3334287232735594E-2</v>
      </c>
      <c r="P20" s="11">
        <v>6.0999999999999999E-2</v>
      </c>
      <c r="Q20" s="6">
        <f t="shared" si="7"/>
        <v>1.6617902657229879E-2</v>
      </c>
      <c r="R20" s="9"/>
      <c r="S20" s="4">
        <v>8.8205360000000006</v>
      </c>
      <c r="T20" s="4">
        <f>((S20-S3)/S3)*100</f>
        <v>9.0268673842553299E-2</v>
      </c>
      <c r="U20" s="4">
        <v>8.4199999999999998E-4</v>
      </c>
      <c r="V20" s="4">
        <f t="shared" si="0"/>
        <v>9.5459051468074034E-3</v>
      </c>
      <c r="W20" s="4">
        <v>8.3182589999999994</v>
      </c>
      <c r="X20" s="4">
        <f>((W20-W3)/W3)*100</f>
        <v>4.5162044542884971E-2</v>
      </c>
      <c r="Y20" s="4">
        <v>8.2100000000000001E-4</v>
      </c>
      <c r="Z20" s="4">
        <f t="shared" si="1"/>
        <v>9.8698537758922875E-3</v>
      </c>
      <c r="AA20" s="4">
        <v>11.044744</v>
      </c>
      <c r="AB20" s="4">
        <f>((AA20-AA3)/AA3)*100</f>
        <v>7.446183699471548E-2</v>
      </c>
      <c r="AC20" s="4">
        <v>1.194E-3</v>
      </c>
      <c r="AD20" s="4">
        <f t="shared" si="2"/>
        <v>1.0810571978852565E-2</v>
      </c>
      <c r="AE20" s="4">
        <v>110.63930000000001</v>
      </c>
      <c r="AF20" s="4">
        <f>((AE20-AE3)/AE3)*100</f>
        <v>9.5906405472213265E-3</v>
      </c>
      <c r="AG20" s="4">
        <v>6.1999999999999998E-3</v>
      </c>
      <c r="AH20" s="4">
        <f t="shared" si="3"/>
        <v>5.6037953963916972E-3</v>
      </c>
      <c r="AI20" s="9">
        <v>758.35799999999995</v>
      </c>
      <c r="AJ20" s="4">
        <f>((AI20-AI3)/AI3)*100</f>
        <v>0.20295393104322346</v>
      </c>
      <c r="AK20" s="9">
        <v>0.17</v>
      </c>
      <c r="AL20" s="4">
        <f t="shared" si="4"/>
        <v>2.2416853254004047E-2</v>
      </c>
    </row>
    <row r="21" spans="1:38" x14ac:dyDescent="0.3">
      <c r="A21">
        <v>19</v>
      </c>
      <c r="B21">
        <v>13</v>
      </c>
      <c r="C21" s="2">
        <v>59.41</v>
      </c>
      <c r="D21" s="2">
        <f t="shared" si="8"/>
        <v>63.215577782506912</v>
      </c>
      <c r="E21" s="2">
        <f t="shared" si="9"/>
        <v>45.20248292828294</v>
      </c>
      <c r="F21" s="3">
        <v>4.9869139999999996</v>
      </c>
      <c r="G21" s="6">
        <f>((F21-F9)/F9)*100</f>
        <v>1.5442795073693645E-2</v>
      </c>
      <c r="H21" s="3">
        <v>1.3100000000000001E-4</v>
      </c>
      <c r="I21" s="6">
        <f t="shared" si="5"/>
        <v>2.6268750574002285E-3</v>
      </c>
      <c r="J21" s="3">
        <v>17.045815999999999</v>
      </c>
      <c r="K21" s="6">
        <f>((J21-J9)/J9)*100</f>
        <v>2.6042494920286572E-2</v>
      </c>
      <c r="L21" s="3">
        <v>1.725E-3</v>
      </c>
      <c r="M21" s="6">
        <f t="shared" si="6"/>
        <v>1.0119785406577193E-2</v>
      </c>
      <c r="N21" s="3">
        <v>367.12299999999999</v>
      </c>
      <c r="O21" s="6">
        <f>((N21-N9)/N9)*100</f>
        <v>5.6688878895648845E-2</v>
      </c>
      <c r="P21" s="11">
        <v>6.2E-2</v>
      </c>
      <c r="Q21" s="6">
        <f t="shared" si="7"/>
        <v>1.6888072934684015E-2</v>
      </c>
      <c r="R21" s="9"/>
      <c r="S21" s="4">
        <v>8.8215109999999992</v>
      </c>
      <c r="T21" s="4">
        <f>((S21-S3)/S3)*100</f>
        <v>0.10133240193763256</v>
      </c>
      <c r="U21" s="4">
        <v>9.2199999999999997E-4</v>
      </c>
      <c r="V21" s="4">
        <f t="shared" si="0"/>
        <v>1.0451724200083183E-2</v>
      </c>
      <c r="W21" s="4">
        <v>8.3185739999999999</v>
      </c>
      <c r="X21" s="4">
        <f>((W21-W3)/W3)*100</f>
        <v>4.8950604870723044E-2</v>
      </c>
      <c r="Y21" s="4">
        <v>9.1E-4</v>
      </c>
      <c r="Z21" s="4">
        <f t="shared" si="1"/>
        <v>1.0939374945753925E-2</v>
      </c>
      <c r="AA21" s="4">
        <v>11.044866000000001</v>
      </c>
      <c r="AB21" s="4">
        <f>((AA21-AA3)/AA3)*100</f>
        <v>7.5567257305427973E-2</v>
      </c>
      <c r="AC21" s="4">
        <v>1.279E-3</v>
      </c>
      <c r="AD21" s="4">
        <f t="shared" si="2"/>
        <v>1.1580040898640145E-2</v>
      </c>
      <c r="AE21" s="4">
        <v>110.63678</v>
      </c>
      <c r="AF21" s="4">
        <f>((AE21-AE3)/AE3)*100</f>
        <v>7.3127504266711565E-3</v>
      </c>
      <c r="AG21" s="4">
        <v>7.0400000000000003E-3</v>
      </c>
      <c r="AH21" s="4">
        <f t="shared" si="3"/>
        <v>6.3631642207952911E-3</v>
      </c>
      <c r="AI21" s="9">
        <v>758.49199999999996</v>
      </c>
      <c r="AJ21" s="4">
        <f>((AI21-AI3)/AI3)*100</f>
        <v>0.22065954742329888</v>
      </c>
      <c r="AK21" s="9">
        <v>0.17899999999999999</v>
      </c>
      <c r="AL21" s="4">
        <f t="shared" si="4"/>
        <v>2.3599457871671687E-2</v>
      </c>
    </row>
    <row r="22" spans="1:38" x14ac:dyDescent="0.3">
      <c r="A22">
        <v>20</v>
      </c>
      <c r="B22">
        <v>14</v>
      </c>
      <c r="C22" s="2">
        <v>54.11</v>
      </c>
      <c r="D22" s="2">
        <f t="shared" si="8"/>
        <v>57.5760800170249</v>
      </c>
      <c r="E22" s="2">
        <f t="shared" si="9"/>
        <v>39.446682097359165</v>
      </c>
      <c r="F22" s="3">
        <v>4.9865570000000004</v>
      </c>
      <c r="G22" s="6">
        <f>((F22-F9)/F9)*100</f>
        <v>8.2829537213525463E-3</v>
      </c>
      <c r="H22" s="3">
        <v>1.25E-4</v>
      </c>
      <c r="I22" s="6">
        <f t="shared" si="5"/>
        <v>2.5067396201427154E-3</v>
      </c>
      <c r="J22" s="3">
        <v>17.045444</v>
      </c>
      <c r="K22" s="6">
        <f>((J22-J9)/J9)*100</f>
        <v>2.3859572858474981E-2</v>
      </c>
      <c r="L22" s="3">
        <v>1.652E-3</v>
      </c>
      <c r="M22" s="6">
        <f t="shared" si="6"/>
        <v>9.6917393292893991E-3</v>
      </c>
      <c r="N22" s="3">
        <v>367.06299999999999</v>
      </c>
      <c r="O22" s="6">
        <f>((N22-N9)/N9)*100</f>
        <v>4.0336317675747163E-2</v>
      </c>
      <c r="P22" s="11">
        <v>0.06</v>
      </c>
      <c r="Q22" s="6">
        <f t="shared" si="7"/>
        <v>1.6345967858378534E-2</v>
      </c>
      <c r="R22" s="9"/>
      <c r="S22" s="4">
        <v>8.8218420000000002</v>
      </c>
      <c r="T22" s="4">
        <f>((S22-S3)/S3)*100</f>
        <v>0.10508839578326042</v>
      </c>
      <c r="U22" s="4">
        <v>9.8200000000000002E-4</v>
      </c>
      <c r="V22" s="4">
        <f t="shared" si="0"/>
        <v>1.1131462114148043E-2</v>
      </c>
      <c r="W22" s="4">
        <v>8.3185540000000007</v>
      </c>
      <c r="X22" s="4">
        <f>((W22-W3)/W3)*100</f>
        <v>4.8710061357853933E-2</v>
      </c>
      <c r="Y22" s="4">
        <v>9.859999999999999E-4</v>
      </c>
      <c r="Z22" s="4">
        <f t="shared" si="1"/>
        <v>1.1853021570816273E-2</v>
      </c>
      <c r="AA22" s="4">
        <v>11.044164</v>
      </c>
      <c r="AB22" s="4">
        <f>((AA22-AA3)/AA3)*100</f>
        <v>6.9206560107773346E-2</v>
      </c>
      <c r="AC22" s="4">
        <v>1.34E-3</v>
      </c>
      <c r="AD22" s="4">
        <f t="shared" si="2"/>
        <v>1.2133104868779564E-2</v>
      </c>
      <c r="AE22" s="4">
        <v>110.63884</v>
      </c>
      <c r="AF22" s="4">
        <f>((AE22-AE3)/AE3)*100</f>
        <v>9.1748352077529651E-3</v>
      </c>
      <c r="AG22" s="4">
        <v>7.7499999999999999E-3</v>
      </c>
      <c r="AH22" s="4">
        <f t="shared" si="3"/>
        <v>7.0047733689181839E-3</v>
      </c>
      <c r="AI22" s="9">
        <v>758.46</v>
      </c>
      <c r="AJ22" s="4">
        <f>((AI22-AI3)/AI3)*100</f>
        <v>0.21643134052657478</v>
      </c>
      <c r="AK22" s="9">
        <v>0.183</v>
      </c>
      <c r="AL22" s="4">
        <f t="shared" si="4"/>
        <v>2.412783798750099E-2</v>
      </c>
    </row>
    <row r="23" spans="1:38" x14ac:dyDescent="0.3">
      <c r="A23">
        <v>21</v>
      </c>
      <c r="B23">
        <v>15</v>
      </c>
      <c r="C23" s="2">
        <v>48.61</v>
      </c>
      <c r="D23" s="2">
        <f t="shared" si="8"/>
        <v>51.723771015109598</v>
      </c>
      <c r="E23" s="2">
        <f t="shared" si="9"/>
        <v>33.961934593641011</v>
      </c>
      <c r="F23" s="3">
        <v>4.9867460000000001</v>
      </c>
      <c r="G23" s="6">
        <f>((F23-F9)/F9)*100</f>
        <v>1.207345796671274E-2</v>
      </c>
      <c r="H23" s="3">
        <v>1.2400000000000001E-4</v>
      </c>
      <c r="I23" s="6">
        <f t="shared" si="5"/>
        <v>2.4865914566332436E-3</v>
      </c>
      <c r="J23" s="3">
        <v>17.047134</v>
      </c>
      <c r="K23" s="6">
        <f>((J23-J9)/J9)*100</f>
        <v>3.3776611257599565E-2</v>
      </c>
      <c r="L23" s="3">
        <v>1.6379999999999999E-3</v>
      </c>
      <c r="M23" s="6">
        <f t="shared" si="6"/>
        <v>9.6086532786097637E-3</v>
      </c>
      <c r="N23" s="3">
        <v>367.12700000000001</v>
      </c>
      <c r="O23" s="6">
        <f>((N23-N9)/N9)*100</f>
        <v>5.7779049643647461E-2</v>
      </c>
      <c r="P23" s="11">
        <v>6.0999999999999999E-2</v>
      </c>
      <c r="Q23" s="6">
        <f t="shared" si="7"/>
        <v>1.661550362681034E-2</v>
      </c>
      <c r="R23" s="9"/>
      <c r="S23" s="4">
        <v>8.8231809999999999</v>
      </c>
      <c r="T23" s="4">
        <f>((S23-S3)/S3)*100</f>
        <v>0.12028258236718806</v>
      </c>
      <c r="U23" s="4">
        <v>1.0679999999999999E-3</v>
      </c>
      <c r="V23" s="4">
        <f t="shared" si="0"/>
        <v>1.2104477965486596E-2</v>
      </c>
      <c r="W23" s="4">
        <v>8.3188499999999994</v>
      </c>
      <c r="X23" s="4">
        <f>((W23-W3)/W3)*100</f>
        <v>5.2270105348436437E-2</v>
      </c>
      <c r="Y23" s="4">
        <v>1.073E-3</v>
      </c>
      <c r="Z23" s="4">
        <f t="shared" si="1"/>
        <v>1.2898417449527279E-2</v>
      </c>
      <c r="AA23" s="4">
        <v>11.044594999999999</v>
      </c>
      <c r="AB23" s="4">
        <f>((AA23-AA3)/AA3)*100</f>
        <v>7.3111774484099376E-2</v>
      </c>
      <c r="AC23" s="4">
        <v>1.415E-3</v>
      </c>
      <c r="AD23" s="4">
        <f t="shared" si="2"/>
        <v>1.2811696580997312E-2</v>
      </c>
      <c r="AE23" s="4">
        <v>110.64133</v>
      </c>
      <c r="AF23" s="4">
        <f>((AE23-AE3)/AE3)*100</f>
        <v>1.1425607588764214E-2</v>
      </c>
      <c r="AG23" s="4">
        <v>8.6E-3</v>
      </c>
      <c r="AH23" s="4">
        <f t="shared" si="3"/>
        <v>7.7728639017625688E-3</v>
      </c>
      <c r="AI23" s="9">
        <v>758.61900000000003</v>
      </c>
      <c r="AJ23" s="4">
        <f>((AI23-AI3)/AI3)*100</f>
        <v>0.23744024354472062</v>
      </c>
      <c r="AK23" s="9">
        <v>0.189</v>
      </c>
      <c r="AL23" s="4">
        <f t="shared" si="4"/>
        <v>2.4913691853222762E-2</v>
      </c>
    </row>
    <row r="24" spans="1:38" x14ac:dyDescent="0.3">
      <c r="A24">
        <v>22</v>
      </c>
      <c r="B24">
        <v>16</v>
      </c>
      <c r="C24" s="2">
        <v>43.7</v>
      </c>
      <c r="D24" s="2">
        <f t="shared" si="8"/>
        <v>46.49925516067249</v>
      </c>
      <c r="E24" s="2">
        <f t="shared" si="9"/>
        <v>29.437521050858884</v>
      </c>
      <c r="F24" s="3">
        <v>4.9864980000000001</v>
      </c>
      <c r="G24" s="6">
        <f>((F24-F9)/F9)*100</f>
        <v>7.0996746182970935E-3</v>
      </c>
      <c r="H24" s="3">
        <v>1.15E-4</v>
      </c>
      <c r="I24" s="6">
        <f t="shared" si="5"/>
        <v>2.3062277373820266E-3</v>
      </c>
      <c r="J24" s="3">
        <v>17.046842999999999</v>
      </c>
      <c r="K24" s="6">
        <f>((J24-J9)/J9)*100</f>
        <v>3.2069002870527184E-2</v>
      </c>
      <c r="L24" s="3">
        <v>1.523E-3</v>
      </c>
      <c r="M24" s="6">
        <f t="shared" si="6"/>
        <v>8.9342055886829017E-3</v>
      </c>
      <c r="N24" s="3">
        <v>367.084</v>
      </c>
      <c r="O24" s="6">
        <f>((N24-N9)/N9)*100</f>
        <v>4.6059714102716628E-2</v>
      </c>
      <c r="P24" s="11">
        <v>5.8000000000000003E-2</v>
      </c>
      <c r="Q24" s="6">
        <f t="shared" si="7"/>
        <v>1.5800198319730636E-2</v>
      </c>
      <c r="R24" s="9"/>
      <c r="S24" s="4">
        <v>8.8229480000000002</v>
      </c>
      <c r="T24" s="4">
        <f>((S24-S3)/S3)*100</f>
        <v>0.11763863503779948</v>
      </c>
      <c r="U24" s="4">
        <v>1.059E-3</v>
      </c>
      <c r="V24" s="4">
        <f t="shared" si="0"/>
        <v>1.2002790903901961E-2</v>
      </c>
      <c r="W24" s="4">
        <v>8.3183779999999992</v>
      </c>
      <c r="X24" s="4">
        <f>((W24-W3)/W3)*100</f>
        <v>4.6593278444507467E-2</v>
      </c>
      <c r="Y24" s="4">
        <v>1.072E-3</v>
      </c>
      <c r="Z24" s="4">
        <f t="shared" si="1"/>
        <v>1.2887127754954153E-2</v>
      </c>
      <c r="AA24" s="4">
        <v>11.043850000000001</v>
      </c>
      <c r="AB24" s="4">
        <f>((AA24-AA3)/AA3)*100</f>
        <v>6.6361461931051066E-2</v>
      </c>
      <c r="AC24" s="4">
        <v>1.379E-3</v>
      </c>
      <c r="AD24" s="4">
        <f t="shared" si="2"/>
        <v>1.2486587557781028E-2</v>
      </c>
      <c r="AE24" s="4">
        <v>110.63482999999999</v>
      </c>
      <c r="AF24" s="4">
        <f>((AE24-AE3)/AE3)*100</f>
        <v>5.5500973571935286E-3</v>
      </c>
      <c r="AG24" s="4">
        <v>8.7799999999999996E-3</v>
      </c>
      <c r="AH24" s="4">
        <f t="shared" si="3"/>
        <v>7.9360179791481567E-3</v>
      </c>
      <c r="AI24" s="9">
        <v>758.53700000000003</v>
      </c>
      <c r="AJ24" s="4">
        <f>((AI24-AI3)/AI3)*100</f>
        <v>0.22660546337184062</v>
      </c>
      <c r="AK24" s="9">
        <v>0.18099999999999999</v>
      </c>
      <c r="AL24" s="4">
        <f t="shared" si="4"/>
        <v>2.3861723291019422E-2</v>
      </c>
    </row>
    <row r="25" spans="1:38" x14ac:dyDescent="0.3">
      <c r="A25">
        <v>23</v>
      </c>
      <c r="B25">
        <v>17</v>
      </c>
      <c r="C25" s="2">
        <v>39.76</v>
      </c>
      <c r="D25" s="2">
        <f t="shared" si="8"/>
        <v>42.306873802936792</v>
      </c>
      <c r="E25" s="2">
        <f t="shared" si="9"/>
        <v>26.034857198982873</v>
      </c>
      <c r="F25" s="3">
        <v>4.9865310000000003</v>
      </c>
      <c r="G25" s="6">
        <f>((F25-F9)/F9)*100</f>
        <v>7.7615086928880346E-3</v>
      </c>
      <c r="H25" s="3">
        <v>1.07E-4</v>
      </c>
      <c r="I25" s="6">
        <f t="shared" si="5"/>
        <v>2.1457803029801678E-3</v>
      </c>
      <c r="J25" s="3">
        <v>17.04645</v>
      </c>
      <c r="K25" s="6">
        <f>((J25-J9)/J9)*100</f>
        <v>2.9762851337482278E-2</v>
      </c>
      <c r="L25" s="3">
        <v>1.4220000000000001E-3</v>
      </c>
      <c r="M25" s="6">
        <f t="shared" si="6"/>
        <v>8.3419128322905958E-3</v>
      </c>
      <c r="N25" s="3">
        <v>367.08100000000002</v>
      </c>
      <c r="O25" s="6">
        <f>((N25-N9)/N9)*100</f>
        <v>4.5242086041725416E-2</v>
      </c>
      <c r="P25" s="11">
        <v>5.3999999999999999E-2</v>
      </c>
      <c r="Q25" s="6">
        <f t="shared" si="7"/>
        <v>1.4710649693119502E-2</v>
      </c>
      <c r="R25" s="9"/>
      <c r="S25" s="4">
        <v>8.8239619999999999</v>
      </c>
      <c r="T25" s="4">
        <f>((S25-S3)/S3)*100</f>
        <v>0.129144912256694</v>
      </c>
      <c r="U25" s="4">
        <v>1.093E-3</v>
      </c>
      <c r="V25" s="4">
        <f t="shared" si="0"/>
        <v>1.2386726053444021E-2</v>
      </c>
      <c r="W25" s="4">
        <v>8.3192760000000003</v>
      </c>
      <c r="X25" s="4">
        <f>((W25-W3)/W3)*100</f>
        <v>5.7393682172753618E-2</v>
      </c>
      <c r="Y25" s="4">
        <v>1.106E-3</v>
      </c>
      <c r="Z25" s="4">
        <f t="shared" si="1"/>
        <v>1.32944261015021E-2</v>
      </c>
      <c r="AA25" s="4">
        <v>11.043872</v>
      </c>
      <c r="AB25" s="4">
        <f>((AA25-AA3)/AA3)*100</f>
        <v>6.6560800019862004E-2</v>
      </c>
      <c r="AC25" s="4">
        <v>1.402E-3</v>
      </c>
      <c r="AD25" s="4">
        <f t="shared" si="2"/>
        <v>1.2694822975130462E-2</v>
      </c>
      <c r="AE25" s="4">
        <v>110.63563000000001</v>
      </c>
      <c r="AF25" s="4">
        <f>((AE25-AE3)/AE3)*100</f>
        <v>6.2732370780130969E-3</v>
      </c>
      <c r="AG25" s="4">
        <v>9.2599999999999991E-3</v>
      </c>
      <c r="AH25" s="4">
        <f t="shared" si="3"/>
        <v>8.3698172098807568E-3</v>
      </c>
      <c r="AI25" s="9">
        <v>758.70399999999995</v>
      </c>
      <c r="AJ25" s="4">
        <f>((AI25-AI3)/AI3)*100</f>
        <v>0.24867141811416002</v>
      </c>
      <c r="AK25" s="9">
        <v>0.17899999999999999</v>
      </c>
      <c r="AL25" s="4">
        <f t="shared" si="4"/>
        <v>2.3592863620067905E-2</v>
      </c>
    </row>
    <row r="26" spans="1:38" x14ac:dyDescent="0.3">
      <c r="A26">
        <v>24</v>
      </c>
      <c r="B26">
        <v>18</v>
      </c>
      <c r="C26" s="2">
        <v>34.92</v>
      </c>
      <c r="D26" s="2">
        <f t="shared" si="8"/>
        <v>37.156841881251331</v>
      </c>
      <c r="E26" s="2">
        <f t="shared" si="9"/>
        <v>22.106629245492044</v>
      </c>
      <c r="F26" s="3">
        <v>4.9864290000000002</v>
      </c>
      <c r="G26" s="6">
        <f>((F26-F9)/F9)*100</f>
        <v>5.715839735071203E-3</v>
      </c>
      <c r="H26" s="3">
        <v>1.05E-4</v>
      </c>
      <c r="I26" s="6">
        <f t="shared" si="5"/>
        <v>2.1057153325556226E-3</v>
      </c>
      <c r="J26" s="3">
        <v>17.047224</v>
      </c>
      <c r="K26" s="6">
        <f>((J26-J9)/J9)*100</f>
        <v>3.4304737562879252E-2</v>
      </c>
      <c r="L26" s="3">
        <v>1.3799999999999999E-3</v>
      </c>
      <c r="M26" s="6">
        <f t="shared" si="6"/>
        <v>8.0951596576662559E-3</v>
      </c>
      <c r="N26" s="3">
        <v>367.08199999999999</v>
      </c>
      <c r="O26" s="6">
        <f>((N26-N9)/N9)*100</f>
        <v>4.5514628728717324E-2</v>
      </c>
      <c r="P26" s="11">
        <v>5.2999999999999999E-2</v>
      </c>
      <c r="Q26" s="6">
        <f t="shared" si="7"/>
        <v>1.4438190921919352E-2</v>
      </c>
      <c r="R26" s="9"/>
      <c r="S26" s="4">
        <v>8.8244140000000009</v>
      </c>
      <c r="T26" s="4">
        <f>((S26-S3)/S3)*100</f>
        <v>0.13427394312745713</v>
      </c>
      <c r="U26" s="4">
        <v>1.1839999999999999E-3</v>
      </c>
      <c r="V26" s="4">
        <f t="shared" si="0"/>
        <v>1.341732153545833E-2</v>
      </c>
      <c r="W26" s="4">
        <v>8.3196080000000006</v>
      </c>
      <c r="X26" s="4">
        <f>((W26-W3)/W3)*100</f>
        <v>6.1386704486534716E-2</v>
      </c>
      <c r="Y26" s="4">
        <v>1.2210000000000001E-3</v>
      </c>
      <c r="Z26" s="4">
        <f t="shared" si="1"/>
        <v>1.4676172242730667E-2</v>
      </c>
      <c r="AA26" s="4">
        <v>11.043279</v>
      </c>
      <c r="AB26" s="4">
        <f>((AA26-AA3)/AA3)*100</f>
        <v>6.118773244406607E-2</v>
      </c>
      <c r="AC26" s="4">
        <v>1.4809999999999999E-3</v>
      </c>
      <c r="AD26" s="4">
        <f t="shared" si="2"/>
        <v>1.341087189773979E-2</v>
      </c>
      <c r="AE26" s="4">
        <v>110.64238</v>
      </c>
      <c r="AF26" s="4">
        <f>((AE26-AE3)/AE3)*100</f>
        <v>1.2374728472331066E-2</v>
      </c>
      <c r="AG26" s="4">
        <v>1.026E-2</v>
      </c>
      <c r="AH26" s="4">
        <f t="shared" si="3"/>
        <v>9.2731193960216701E-3</v>
      </c>
      <c r="AI26" s="9">
        <v>758.69899999999996</v>
      </c>
      <c r="AJ26" s="4">
        <f>((AI26-AI3)/AI3)*100</f>
        <v>0.24801076078654594</v>
      </c>
      <c r="AK26" s="9">
        <v>0.183</v>
      </c>
      <c r="AL26" s="4">
        <f t="shared" si="4"/>
        <v>2.4120237406402276E-2</v>
      </c>
    </row>
    <row r="27" spans="1:38" x14ac:dyDescent="0.3">
      <c r="A27">
        <v>25</v>
      </c>
      <c r="B27">
        <v>19</v>
      </c>
      <c r="C27" s="2">
        <v>29.74</v>
      </c>
      <c r="D27" s="2">
        <f t="shared" si="8"/>
        <v>31.64503085762928</v>
      </c>
      <c r="E27" s="2">
        <f t="shared" si="9"/>
        <v>18.181447668731657</v>
      </c>
      <c r="F27" s="3">
        <v>4.9864179999999996</v>
      </c>
      <c r="G27" s="6">
        <f>((F27-F9)/F9)*100</f>
        <v>5.4952283768623465E-3</v>
      </c>
      <c r="H27" s="3">
        <v>9.6000000000000002E-5</v>
      </c>
      <c r="I27" s="6">
        <f t="shared" si="5"/>
        <v>1.9252296939406203E-3</v>
      </c>
      <c r="J27" s="3">
        <v>17.048663999999999</v>
      </c>
      <c r="K27" s="6">
        <f>((J27-J9)/J9)*100</f>
        <v>4.2754758447333403E-2</v>
      </c>
      <c r="L27" s="3">
        <v>1.268E-3</v>
      </c>
      <c r="M27" s="6">
        <f t="shared" si="6"/>
        <v>7.4375329351320449E-3</v>
      </c>
      <c r="N27" s="3">
        <v>367.11200000000002</v>
      </c>
      <c r="O27" s="6">
        <f>((N27-N9)/N9)*100</f>
        <v>5.3690909338675909E-2</v>
      </c>
      <c r="P27" s="11">
        <v>4.9000000000000002E-2</v>
      </c>
      <c r="Q27" s="6">
        <f t="shared" si="7"/>
        <v>1.3347425308897558E-2</v>
      </c>
      <c r="R27" s="9"/>
      <c r="S27" s="4">
        <v>8.8251930000000005</v>
      </c>
      <c r="T27" s="4">
        <f>((S27-S3)/S3)*100</f>
        <v>0.14311357819009815</v>
      </c>
      <c r="U27" s="4">
        <v>1.2489999999999999E-3</v>
      </c>
      <c r="V27" s="4">
        <f t="shared" si="0"/>
        <v>1.415266498987614E-2</v>
      </c>
      <c r="W27" s="4">
        <v>8.3198969999999992</v>
      </c>
      <c r="X27" s="4">
        <f>((W27-W3)/W3)*100</f>
        <v>6.4862558247608754E-2</v>
      </c>
      <c r="Y27" s="4">
        <v>1.2880000000000001E-3</v>
      </c>
      <c r="Z27" s="4">
        <f t="shared" si="1"/>
        <v>1.5480960882087846E-2</v>
      </c>
      <c r="AA27" s="4">
        <v>11.044463</v>
      </c>
      <c r="AB27" s="4">
        <f>((AA27-AA3)/AA3)*100</f>
        <v>7.1915745951217649E-2</v>
      </c>
      <c r="AC27" s="4">
        <v>1.5139999999999999E-3</v>
      </c>
      <c r="AD27" s="4">
        <f t="shared" si="2"/>
        <v>1.3708226466058149E-2</v>
      </c>
      <c r="AE27" s="4">
        <v>110.64431999999999</v>
      </c>
      <c r="AF27" s="4">
        <f>((AE27-AE3)/AE3)*100</f>
        <v>1.4128342295282873E-2</v>
      </c>
      <c r="AG27" s="4">
        <v>1.106E-2</v>
      </c>
      <c r="AH27" s="4">
        <f t="shared" si="3"/>
        <v>9.9959943718755748E-3</v>
      </c>
      <c r="AI27" s="9">
        <v>758.86400000000003</v>
      </c>
      <c r="AJ27" s="4">
        <f>((AI27-AI3)/AI3)*100</f>
        <v>0.2698124525978407</v>
      </c>
      <c r="AK27" s="9">
        <v>0.18099999999999999</v>
      </c>
      <c r="AL27" s="4">
        <f t="shared" si="4"/>
        <v>2.3851441101435829E-2</v>
      </c>
    </row>
    <row r="28" spans="1:38" x14ac:dyDescent="0.3">
      <c r="A28">
        <v>26</v>
      </c>
      <c r="B28">
        <v>20</v>
      </c>
      <c r="C28" s="2">
        <v>24.75</v>
      </c>
      <c r="D28" s="2">
        <f t="shared" si="8"/>
        <v>26.335390508618854</v>
      </c>
      <c r="E28" s="2">
        <f t="shared" si="9"/>
        <v>14.646775983232645</v>
      </c>
      <c r="F28" s="3">
        <v>4.9866529999999996</v>
      </c>
      <c r="G28" s="6">
        <f>((F28-F9)/F9)*100</f>
        <v>1.0208289211045739E-2</v>
      </c>
      <c r="H28" s="3">
        <v>9.7E-5</v>
      </c>
      <c r="I28" s="6">
        <f t="shared" si="5"/>
        <v>1.9451924968510944E-3</v>
      </c>
      <c r="J28" s="3">
        <v>17.049561000000001</v>
      </c>
      <c r="K28" s="6">
        <f>((J28-J9)/J9)*100</f>
        <v>4.8018417289957066E-2</v>
      </c>
      <c r="L28" s="3">
        <v>1.2819999999999999E-3</v>
      </c>
      <c r="M28" s="6">
        <f t="shared" si="6"/>
        <v>7.5192551878608483E-3</v>
      </c>
      <c r="N28" s="3">
        <v>367.166</v>
      </c>
      <c r="O28" s="6">
        <f>((N28-N9)/N9)*100</f>
        <v>6.8408214436579684E-2</v>
      </c>
      <c r="P28" s="11">
        <v>0.05</v>
      </c>
      <c r="Q28" s="6">
        <f t="shared" si="7"/>
        <v>1.3617818643338437E-2</v>
      </c>
      <c r="R28" s="9"/>
      <c r="S28" s="4">
        <v>8.8257549999999991</v>
      </c>
      <c r="T28" s="4">
        <f>((S28-S3)/S3)*100</f>
        <v>0.14949082453822954</v>
      </c>
      <c r="U28" s="4">
        <v>1.5590000000000001E-3</v>
      </c>
      <c r="V28" s="4">
        <f t="shared" si="0"/>
        <v>1.7664211163804119E-2</v>
      </c>
      <c r="W28" s="4">
        <v>8.3199529999999999</v>
      </c>
      <c r="X28" s="4">
        <f>((W28-W3)/W3)*100</f>
        <v>6.5536080083676437E-2</v>
      </c>
      <c r="Y28" s="4">
        <v>1.6479999999999999E-3</v>
      </c>
      <c r="Z28" s="4">
        <f t="shared" si="1"/>
        <v>1.9807804202740087E-2</v>
      </c>
      <c r="AA28" s="4">
        <v>11.045707</v>
      </c>
      <c r="AB28" s="4">
        <f>((AA28-AA3)/AA3)*100</f>
        <v>8.3187408791497289E-2</v>
      </c>
      <c r="AC28" s="4">
        <v>1.817E-3</v>
      </c>
      <c r="AD28" s="4">
        <f t="shared" si="2"/>
        <v>1.6449829784548876E-2</v>
      </c>
      <c r="AE28" s="4">
        <v>110.63482</v>
      </c>
      <c r="AF28" s="4">
        <f>((AE28-AE3)/AE3)*100</f>
        <v>5.5410581106934004E-3</v>
      </c>
      <c r="AG28" s="4">
        <v>1.409E-2</v>
      </c>
      <c r="AH28" s="4">
        <f t="shared" si="3"/>
        <v>1.2735592646148835E-2</v>
      </c>
      <c r="AI28" s="9">
        <v>759.05</v>
      </c>
      <c r="AJ28" s="4">
        <f>((AI28-AI3)/AI3)*100</f>
        <v>0.29438890518509664</v>
      </c>
      <c r="AK28" s="9">
        <v>0.21</v>
      </c>
      <c r="AL28" s="4">
        <f t="shared" si="4"/>
        <v>2.7666161649430209E-2</v>
      </c>
    </row>
    <row r="29" spans="1:38" x14ac:dyDescent="0.3">
      <c r="A29">
        <v>27</v>
      </c>
      <c r="B29">
        <v>21</v>
      </c>
      <c r="C29" s="2">
        <v>19.46</v>
      </c>
      <c r="D29" s="2">
        <f t="shared" si="8"/>
        <v>20.706533304958501</v>
      </c>
      <c r="E29" s="2">
        <f t="shared" si="9"/>
        <v>11.138458016141033</v>
      </c>
      <c r="F29" s="3">
        <v>4.9864540000000002</v>
      </c>
      <c r="G29" s="6">
        <f>((F29-F9)/F9)*100</f>
        <v>6.2172291855151079E-3</v>
      </c>
      <c r="H29" s="3">
        <v>9.3999999999999994E-5</v>
      </c>
      <c r="I29" s="6">
        <f t="shared" si="5"/>
        <v>1.8851071322426717E-3</v>
      </c>
      <c r="J29" s="3">
        <v>17.048819999999999</v>
      </c>
      <c r="K29" s="6">
        <f>((J29-J9)/J9)*100</f>
        <v>4.3670177376486249E-2</v>
      </c>
      <c r="L29" s="3">
        <v>1.2359999999999999E-3</v>
      </c>
      <c r="M29" s="6">
        <f t="shared" si="6"/>
        <v>7.2497686056864933E-3</v>
      </c>
      <c r="N29" s="3">
        <v>367.12</v>
      </c>
      <c r="O29" s="6">
        <f>((N29-N9)/N9)*100</f>
        <v>5.5871250834657639E-2</v>
      </c>
      <c r="P29" s="11">
        <v>4.9000000000000002E-2</v>
      </c>
      <c r="Q29" s="6">
        <f t="shared" si="7"/>
        <v>1.3347134451950318E-2</v>
      </c>
      <c r="R29" s="9"/>
      <c r="S29" s="4">
        <v>8.8250600000000006</v>
      </c>
      <c r="T29" s="4">
        <f>((S29-S3)/S3)*100</f>
        <v>0.14160437220379357</v>
      </c>
      <c r="U29" s="4">
        <v>1.8469999999999999E-3</v>
      </c>
      <c r="V29" s="4">
        <f t="shared" si="0"/>
        <v>2.0929036176524578E-2</v>
      </c>
      <c r="W29" s="4">
        <v>8.3198840000000001</v>
      </c>
      <c r="X29" s="4">
        <f>((W29-W3)/W3)*100</f>
        <v>6.4706204964248101E-2</v>
      </c>
      <c r="Y29" s="4">
        <v>1.9090000000000001E-3</v>
      </c>
      <c r="Z29" s="4">
        <f t="shared" si="1"/>
        <v>2.294503144514996E-2</v>
      </c>
      <c r="AA29" s="4">
        <v>11.047345999999999</v>
      </c>
      <c r="AB29" s="4">
        <f>((AA29-AA3)/AA3)*100</f>
        <v>9.8038096408226111E-2</v>
      </c>
      <c r="AC29" s="4">
        <v>2.104E-3</v>
      </c>
      <c r="AD29" s="4">
        <f t="shared" si="2"/>
        <v>1.9045298300605414E-2</v>
      </c>
      <c r="AE29" s="4">
        <v>110.63938</v>
      </c>
      <c r="AF29" s="4">
        <f>((AE29-AE3)/AE3)*100</f>
        <v>9.6629545192994312E-3</v>
      </c>
      <c r="AG29" s="4">
        <v>1.6990000000000002E-2</v>
      </c>
      <c r="AH29" s="4">
        <f t="shared" si="3"/>
        <v>1.5356195958437222E-2</v>
      </c>
      <c r="AI29" s="9">
        <v>759.07399999999996</v>
      </c>
      <c r="AJ29" s="4">
        <f>((AI29-AI3)/AI3)*100</f>
        <v>0.2975600603576472</v>
      </c>
      <c r="AK29" s="9">
        <v>0.22900000000000001</v>
      </c>
      <c r="AL29" s="4">
        <f t="shared" si="4"/>
        <v>3.0168336683906973E-2</v>
      </c>
    </row>
    <row r="30" spans="1:38" x14ac:dyDescent="0.3">
      <c r="A30">
        <v>28</v>
      </c>
      <c r="B30">
        <v>22</v>
      </c>
      <c r="C30" s="2">
        <v>15.15</v>
      </c>
      <c r="D30" s="2">
        <f t="shared" si="8"/>
        <v>16.12045115982124</v>
      </c>
      <c r="E30" s="2">
        <f t="shared" si="9"/>
        <v>8.4457968456017269</v>
      </c>
      <c r="F30" s="3">
        <v>4.9865839999999997</v>
      </c>
      <c r="G30" s="6">
        <f>((F30-F9)/F9)*100</f>
        <v>8.8244543278198501E-3</v>
      </c>
      <c r="H30" s="3">
        <v>9.1000000000000003E-5</v>
      </c>
      <c r="I30" s="6">
        <f t="shared" si="5"/>
        <v>1.8248965624563832E-3</v>
      </c>
      <c r="J30" s="3">
        <v>17.049778</v>
      </c>
      <c r="K30" s="6">
        <f>((J30-J9)/J9)*100</f>
        <v>4.9291788492680497E-2</v>
      </c>
      <c r="L30" s="3">
        <v>1.1980000000000001E-3</v>
      </c>
      <c r="M30" s="6">
        <f t="shared" si="6"/>
        <v>7.0264844504133728E-3</v>
      </c>
      <c r="N30" s="3">
        <v>367.16</v>
      </c>
      <c r="O30" s="6">
        <f>((N30-N9)/N9)*100</f>
        <v>6.6772958314597258E-2</v>
      </c>
      <c r="P30" s="11">
        <v>4.7E-2</v>
      </c>
      <c r="Q30" s="6">
        <f t="shared" si="7"/>
        <v>1.2800958710099139E-2</v>
      </c>
      <c r="R30" s="9"/>
      <c r="S30" s="4">
        <v>8.8247450000000001</v>
      </c>
      <c r="T30" s="4">
        <f>((S30-S3)/S3)*100</f>
        <v>0.13802993697306482</v>
      </c>
      <c r="U30" s="4">
        <v>2.2330000000000002E-3</v>
      </c>
      <c r="V30" s="4">
        <f t="shared" si="0"/>
        <v>2.5303847306636058E-2</v>
      </c>
      <c r="W30" s="4">
        <v>8.3208509999999993</v>
      </c>
      <c r="X30" s="4">
        <f>((W30-W3)/W3)*100</f>
        <v>7.6336483811901237E-2</v>
      </c>
      <c r="Y30" s="4">
        <v>2.3E-3</v>
      </c>
      <c r="Z30" s="4">
        <f t="shared" si="1"/>
        <v>2.7641403505482796E-2</v>
      </c>
      <c r="AA30" s="4">
        <v>11.049522</v>
      </c>
      <c r="AB30" s="4">
        <f>((AA30-AA3)/AA3)*100</f>
        <v>0.11775444555650338</v>
      </c>
      <c r="AC30" s="4">
        <v>2.4680000000000001E-3</v>
      </c>
      <c r="AD30" s="4">
        <f t="shared" si="2"/>
        <v>2.2335807829515161E-2</v>
      </c>
      <c r="AE30" s="4">
        <v>110.6348</v>
      </c>
      <c r="AF30" s="4">
        <f>((AE30-AE3)/AE3)*100</f>
        <v>5.5229796176674509E-3</v>
      </c>
      <c r="AG30" s="4">
        <v>2.068E-2</v>
      </c>
      <c r="AH30" s="4">
        <f t="shared" si="3"/>
        <v>1.869212942039937E-2</v>
      </c>
      <c r="AI30" s="9">
        <v>759.30700000000002</v>
      </c>
      <c r="AJ30" s="4">
        <f>((AI30-AI3)/AI3)*100</f>
        <v>0.32834669182449949</v>
      </c>
      <c r="AK30" s="9">
        <v>0.26</v>
      </c>
      <c r="AL30" s="4">
        <f t="shared" si="4"/>
        <v>3.4241749384636255E-2</v>
      </c>
    </row>
    <row r="31" spans="1:38" x14ac:dyDescent="0.3">
      <c r="A31">
        <v>29</v>
      </c>
      <c r="B31">
        <v>23</v>
      </c>
      <c r="C31" s="2">
        <v>11.12</v>
      </c>
      <c r="D31" s="2">
        <f t="shared" si="8"/>
        <v>11.832304745690571</v>
      </c>
      <c r="E31" s="2">
        <f t="shared" si="9"/>
        <v>6.0518653568804588</v>
      </c>
      <c r="F31" s="3">
        <v>4.9864879999999996</v>
      </c>
      <c r="G31" s="6">
        <f>((F31-F9)/F9)*100</f>
        <v>6.8991188381088428E-3</v>
      </c>
      <c r="H31" s="3">
        <v>8.6000000000000003E-5</v>
      </c>
      <c r="I31" s="6">
        <f t="shared" si="5"/>
        <v>1.7246607231382091E-3</v>
      </c>
      <c r="J31" s="3">
        <v>17.051110999999999</v>
      </c>
      <c r="K31" s="6">
        <f>((J31-J9)/J9)*100</f>
        <v>5.7113925880859548E-2</v>
      </c>
      <c r="L31" s="3">
        <v>1.14E-3</v>
      </c>
      <c r="M31" s="6">
        <f t="shared" si="6"/>
        <v>6.6857813546577693E-3</v>
      </c>
      <c r="N31" s="3">
        <v>367.17500000000001</v>
      </c>
      <c r="O31" s="6">
        <f>((N31-N9)/N9)*100</f>
        <v>7.086109861956881E-2</v>
      </c>
      <c r="P31" s="11">
        <v>4.4999999999999998E-2</v>
      </c>
      <c r="Q31" s="6">
        <f t="shared" si="7"/>
        <v>1.2255736365493293E-2</v>
      </c>
      <c r="R31" s="9"/>
      <c r="S31" s="4">
        <v>8.8273740000000007</v>
      </c>
      <c r="T31" s="4">
        <f>((S31-S3)/S3)*100</f>
        <v>0.16786228688282065</v>
      </c>
      <c r="U31" s="4">
        <v>2.9099999999999998E-3</v>
      </c>
      <c r="V31" s="4">
        <f t="shared" si="0"/>
        <v>3.2965636212989272E-2</v>
      </c>
      <c r="W31" s="4">
        <v>8.322184</v>
      </c>
      <c r="X31" s="4">
        <f>((W31-W3)/W3)*100</f>
        <v>9.2368708945242864E-2</v>
      </c>
      <c r="Y31" s="4">
        <v>3.0230000000000001E-3</v>
      </c>
      <c r="Z31" s="4">
        <f t="shared" si="1"/>
        <v>3.6324599408040011E-2</v>
      </c>
      <c r="AA31" s="4">
        <v>11.046367</v>
      </c>
      <c r="AB31" s="4">
        <f>((AA31-AA3)/AA3)*100</f>
        <v>8.9167551455954216E-2</v>
      </c>
      <c r="AC31" s="4">
        <v>3.2139999999999998E-3</v>
      </c>
      <c r="AD31" s="4">
        <f t="shared" si="2"/>
        <v>2.909553883190736E-2</v>
      </c>
      <c r="AE31" s="4">
        <v>110.65424</v>
      </c>
      <c r="AF31" s="4">
        <f>((AE31-AE3)/AE3)*100</f>
        <v>2.3095274833314507E-2</v>
      </c>
      <c r="AG31" s="4">
        <v>2.7050000000000001E-2</v>
      </c>
      <c r="AH31" s="4">
        <f t="shared" si="3"/>
        <v>2.4445516050717986E-2</v>
      </c>
      <c r="AI31" s="9">
        <v>759.34100000000001</v>
      </c>
      <c r="AJ31" s="4">
        <f>((AI31-AI3)/AI3)*100</f>
        <v>0.33283916165227828</v>
      </c>
      <c r="AK31" s="9">
        <v>0.32</v>
      </c>
      <c r="AL31" s="4">
        <f t="shared" si="4"/>
        <v>4.2141804538408961E-2</v>
      </c>
    </row>
    <row r="32" spans="1:38" x14ac:dyDescent="0.3">
      <c r="A32">
        <v>30</v>
      </c>
      <c r="B32">
        <v>24</v>
      </c>
      <c r="C32" s="2">
        <v>8.1300000000000008</v>
      </c>
      <c r="D32" s="2">
        <f t="shared" si="8"/>
        <v>8.6507767610129829</v>
      </c>
      <c r="E32" s="2">
        <f t="shared" si="9"/>
        <v>4.3479617258145753</v>
      </c>
      <c r="F32" s="3">
        <v>4.9865240000000002</v>
      </c>
      <c r="G32" s="6">
        <f>((F32-F9)/F9)*100</f>
        <v>7.6211196467616043E-3</v>
      </c>
      <c r="H32" s="3">
        <v>8.2999999999999998E-5</v>
      </c>
      <c r="I32" s="6">
        <f t="shared" si="5"/>
        <v>1.664486122998706E-3</v>
      </c>
      <c r="J32" s="3">
        <v>17.050875000000001</v>
      </c>
      <c r="K32" s="6">
        <f>((J32-J9)/J9)*100</f>
        <v>5.5729061347032177E-2</v>
      </c>
      <c r="L32" s="3">
        <v>1.088E-3</v>
      </c>
      <c r="M32" s="6">
        <f t="shared" si="6"/>
        <v>6.3809042057958896E-3</v>
      </c>
      <c r="N32" s="3">
        <v>367.17500000000001</v>
      </c>
      <c r="O32" s="6">
        <f>((N32-N9)/N9)*100</f>
        <v>7.086109861956881E-2</v>
      </c>
      <c r="P32" s="11">
        <v>4.2999999999999997E-2</v>
      </c>
      <c r="Q32" s="6">
        <f t="shared" si="7"/>
        <v>1.1711036971471368E-2</v>
      </c>
      <c r="R32" s="9"/>
      <c r="AI32" s="9"/>
      <c r="AJ32" s="9"/>
      <c r="AK32" s="9"/>
    </row>
    <row r="33" spans="1:37" x14ac:dyDescent="0.3">
      <c r="A33">
        <v>31</v>
      </c>
      <c r="B33">
        <v>25</v>
      </c>
      <c r="C33" s="2">
        <v>5.41</v>
      </c>
      <c r="D33" s="2">
        <f t="shared" si="8"/>
        <v>5.7565439455203231</v>
      </c>
      <c r="E33" s="2">
        <f t="shared" si="9"/>
        <v>2.8484053405406349</v>
      </c>
      <c r="F33" s="3">
        <v>4.9864230000000003</v>
      </c>
      <c r="G33" s="6">
        <f>((F33-F9)/F9)*100</f>
        <v>5.5955062669653787E-3</v>
      </c>
      <c r="H33" s="3">
        <v>8.2999999999999998E-5</v>
      </c>
      <c r="I33" s="6">
        <f t="shared" si="5"/>
        <v>1.6645198371658398E-3</v>
      </c>
      <c r="J33" s="3">
        <v>17.051000999999999</v>
      </c>
      <c r="K33" s="6">
        <f>((J33-J9)/J9)*100</f>
        <v>5.6468438174411217E-2</v>
      </c>
      <c r="L33" s="3">
        <v>1.109E-3</v>
      </c>
      <c r="M33" s="6">
        <f t="shared" si="6"/>
        <v>6.5040169782407493E-3</v>
      </c>
      <c r="N33" s="3">
        <v>367.16300000000001</v>
      </c>
      <c r="O33" s="6">
        <f>((N33-N9)/N9)*100</f>
        <v>6.7590586375588471E-2</v>
      </c>
      <c r="P33" s="11">
        <v>4.3999999999999997E-2</v>
      </c>
      <c r="Q33" s="6">
        <f t="shared" si="7"/>
        <v>1.1983778321889731E-2</v>
      </c>
      <c r="R33" s="9" t="s">
        <v>40</v>
      </c>
      <c r="S33" s="18">
        <f>((S31-S3)/S3)*100</f>
        <v>0.16786228688282065</v>
      </c>
      <c r="T33" s="18"/>
      <c r="W33" s="18">
        <f>((W31-W3)/W3)*100</f>
        <v>9.2368708945242864E-2</v>
      </c>
      <c r="X33" s="18"/>
      <c r="AA33" s="18">
        <f>((AA31-AA3)/AA3)*100</f>
        <v>8.9167551455954216E-2</v>
      </c>
      <c r="AB33" s="18"/>
      <c r="AE33" s="18">
        <f>((AE31-AE3)/AE3)*100</f>
        <v>2.3095274833314507E-2</v>
      </c>
      <c r="AF33" s="18"/>
      <c r="AI33" s="18">
        <f>((AI31-AI3)/AI3)*100</f>
        <v>0.33283916165227828</v>
      </c>
      <c r="AJ33" s="18"/>
      <c r="AK33" s="9"/>
    </row>
    <row r="34" spans="1:37" x14ac:dyDescent="0.3">
      <c r="A34">
        <v>32</v>
      </c>
      <c r="B34">
        <v>26</v>
      </c>
      <c r="C34" s="2">
        <v>3.29</v>
      </c>
      <c r="D34" s="2">
        <f t="shared" si="8"/>
        <v>3.5007448393275165</v>
      </c>
      <c r="E34" s="2">
        <f t="shared" si="9"/>
        <v>1.7115137012134061</v>
      </c>
      <c r="F34" s="3">
        <v>4.9866469999999996</v>
      </c>
      <c r="G34" s="6">
        <f>((F34-F9)/F9)*100</f>
        <v>1.0087955742939915E-2</v>
      </c>
      <c r="H34" s="3">
        <v>8.0000000000000007E-5</v>
      </c>
      <c r="I34" s="6">
        <f t="shared" si="5"/>
        <v>1.604284401923778E-3</v>
      </c>
      <c r="J34" s="3">
        <v>17.052392999999999</v>
      </c>
      <c r="K34" s="6">
        <f>((J34-J9)/J9)*100</f>
        <v>6.4636791696052326E-2</v>
      </c>
      <c r="L34" s="3">
        <v>1.0549999999999999E-3</v>
      </c>
      <c r="M34" s="6">
        <f t="shared" si="6"/>
        <v>6.1868149531857505E-3</v>
      </c>
      <c r="N34" s="3">
        <v>367.226</v>
      </c>
      <c r="O34" s="6">
        <f>((N34-N9)/N9)*100</f>
        <v>8.4760775656481366E-2</v>
      </c>
      <c r="P34" s="11">
        <v>4.2000000000000003E-2</v>
      </c>
      <c r="Q34" s="6">
        <f t="shared" si="7"/>
        <v>1.1437098680376663E-2</v>
      </c>
      <c r="R34" s="9" t="s">
        <v>41</v>
      </c>
      <c r="S34" s="18">
        <v>0.12837538733953213</v>
      </c>
      <c r="T34" s="18"/>
      <c r="U34" s="18"/>
      <c r="V34" s="18"/>
      <c r="W34" s="18">
        <v>4.659252029385598E-2</v>
      </c>
      <c r="X34" s="18"/>
      <c r="Y34" s="18"/>
      <c r="Z34" s="18"/>
      <c r="AA34" s="18">
        <v>9.3070199644801052E-2</v>
      </c>
      <c r="AB34" s="18"/>
      <c r="AC34" s="18"/>
      <c r="AD34" s="18"/>
      <c r="AE34" s="18">
        <v>2.1578878039119009E-2</v>
      </c>
      <c r="AF34" s="18"/>
      <c r="AG34" s="18"/>
      <c r="AH34" s="18"/>
      <c r="AI34" s="18">
        <v>0.25398946040228509</v>
      </c>
      <c r="AJ34" s="18"/>
      <c r="AK34" s="9"/>
    </row>
    <row r="35" spans="1:37" x14ac:dyDescent="0.3">
      <c r="C35" s="2"/>
      <c r="G35" s="6"/>
      <c r="I35" s="6"/>
      <c r="P35" s="11"/>
      <c r="Q35" s="11"/>
      <c r="R35" s="9"/>
      <c r="AI35" s="9"/>
      <c r="AJ35" s="9"/>
      <c r="AK35" s="9"/>
    </row>
    <row r="36" spans="1:37" x14ac:dyDescent="0.3">
      <c r="C36" s="2"/>
    </row>
  </sheetData>
  <mergeCells count="2">
    <mergeCell ref="F1:P1"/>
    <mergeCell ref="S1:AK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37"/>
  <sheetViews>
    <sheetView topLeftCell="A16" workbookViewId="0">
      <selection activeCell="E3" sqref="E3:E32"/>
    </sheetView>
  </sheetViews>
  <sheetFormatPr defaultRowHeight="14.4" x14ac:dyDescent="0.3"/>
  <cols>
    <col min="3" max="3" width="12" style="2" customWidth="1"/>
    <col min="4" max="5" width="11.6640625" style="2" customWidth="1"/>
    <col min="6" max="6" width="9.109375" style="3"/>
    <col min="8" max="8" width="9.109375" style="3"/>
    <col min="10" max="10" width="9.109375" style="3"/>
    <col min="12" max="12" width="9.109375" style="3"/>
    <col min="14" max="14" width="9.109375" style="11"/>
    <col min="18" max="18" width="20" style="5" customWidth="1"/>
    <col min="31" max="32" width="9.109375" style="11"/>
    <col min="35" max="37" width="9.109375" style="11"/>
  </cols>
  <sheetData>
    <row r="1" spans="1:38" x14ac:dyDescent="0.3">
      <c r="A1" s="1" t="s">
        <v>32</v>
      </c>
      <c r="B1" t="s">
        <v>33</v>
      </c>
      <c r="D1" s="2" t="s">
        <v>6</v>
      </c>
      <c r="F1" s="247" t="s">
        <v>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0"/>
      <c r="R1" s="15"/>
      <c r="S1" s="248" t="s">
        <v>36</v>
      </c>
      <c r="T1" s="248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</row>
    <row r="2" spans="1:38" x14ac:dyDescent="0.3">
      <c r="A2" t="s">
        <v>8</v>
      </c>
      <c r="B2" t="s">
        <v>1</v>
      </c>
      <c r="C2" s="2" t="s">
        <v>0</v>
      </c>
      <c r="D2" s="2" t="s">
        <v>34</v>
      </c>
      <c r="E2" s="2" t="s">
        <v>55</v>
      </c>
      <c r="F2" s="3" t="s">
        <v>18</v>
      </c>
      <c r="G2" t="s">
        <v>40</v>
      </c>
      <c r="H2" s="3" t="s">
        <v>22</v>
      </c>
      <c r="I2" t="s">
        <v>42</v>
      </c>
      <c r="J2" s="3" t="s">
        <v>20</v>
      </c>
      <c r="K2" t="s">
        <v>40</v>
      </c>
      <c r="L2" s="3" t="s">
        <v>23</v>
      </c>
      <c r="M2" t="s">
        <v>42</v>
      </c>
      <c r="N2" s="11" t="s">
        <v>24</v>
      </c>
      <c r="O2" t="s">
        <v>40</v>
      </c>
      <c r="P2" t="s">
        <v>23</v>
      </c>
      <c r="Q2" t="s">
        <v>42</v>
      </c>
      <c r="S2" s="5" t="s">
        <v>18</v>
      </c>
      <c r="T2" s="5" t="s">
        <v>39</v>
      </c>
      <c r="U2" s="5" t="s">
        <v>23</v>
      </c>
      <c r="V2" s="5" t="s">
        <v>42</v>
      </c>
      <c r="W2" s="5" t="s">
        <v>19</v>
      </c>
      <c r="X2" s="5" t="s">
        <v>39</v>
      </c>
      <c r="Y2" s="5" t="s">
        <v>23</v>
      </c>
      <c r="Z2" s="5" t="s">
        <v>42</v>
      </c>
      <c r="AA2" s="5" t="s">
        <v>20</v>
      </c>
      <c r="AB2" s="5" t="s">
        <v>39</v>
      </c>
      <c r="AC2" s="5" t="s">
        <v>23</v>
      </c>
      <c r="AD2" s="5" t="s">
        <v>42</v>
      </c>
      <c r="AE2" s="9" t="s">
        <v>21</v>
      </c>
      <c r="AF2" s="5" t="s">
        <v>39</v>
      </c>
      <c r="AG2" s="5" t="s">
        <v>23</v>
      </c>
      <c r="AH2" s="5" t="s">
        <v>42</v>
      </c>
      <c r="AI2" s="9" t="s">
        <v>24</v>
      </c>
      <c r="AJ2" s="5" t="s">
        <v>39</v>
      </c>
      <c r="AK2" s="9" t="s">
        <v>23</v>
      </c>
      <c r="AL2" s="5" t="s">
        <v>42</v>
      </c>
    </row>
    <row r="3" spans="1:38" x14ac:dyDescent="0.3">
      <c r="A3">
        <v>1</v>
      </c>
      <c r="B3">
        <v>-3</v>
      </c>
      <c r="C3" s="2">
        <v>82.39</v>
      </c>
      <c r="D3" s="2">
        <f t="shared" ref="D3:D32" si="0">((C3)/82.4)*100</f>
        <v>99.987864077669897</v>
      </c>
      <c r="E3" s="2">
        <f>(((D3/100)*0.48)/(1-0.52*(D3/100)))*100</f>
        <v>99.974720152083549</v>
      </c>
      <c r="F3" s="3">
        <v>4.9880190000000004</v>
      </c>
      <c r="H3" s="3">
        <v>1.6000000000000001E-4</v>
      </c>
      <c r="I3" s="6">
        <f>(H3/F3)*100</f>
        <v>3.2076862578109665E-3</v>
      </c>
      <c r="J3" s="3">
        <v>17.042525999999999</v>
      </c>
      <c r="L3" s="3">
        <v>2.1320000000000002E-3</v>
      </c>
      <c r="M3" s="6">
        <f>(L3/J3)*100</f>
        <v>1.2509882631248444E-2</v>
      </c>
      <c r="N3" s="11">
        <v>367.21499999999997</v>
      </c>
      <c r="O3" s="6">
        <v>0</v>
      </c>
      <c r="P3" s="11">
        <v>0.06</v>
      </c>
      <c r="Q3" s="6">
        <f>(P3/N3)*100</f>
        <v>1.6339201829990605E-2</v>
      </c>
      <c r="R3" s="9"/>
      <c r="S3" s="4">
        <v>8.8175399999999993</v>
      </c>
      <c r="T3" s="4">
        <v>0</v>
      </c>
      <c r="U3" s="4">
        <v>6.8400000000000004E-4</v>
      </c>
      <c r="V3" s="4">
        <f>(U3/S3)*100</f>
        <v>7.7572656319109421E-3</v>
      </c>
      <c r="W3" s="4">
        <v>8.3167740000000006</v>
      </c>
      <c r="X3" s="4">
        <v>0</v>
      </c>
      <c r="Y3" s="4">
        <v>6.4499999999999996E-4</v>
      </c>
      <c r="Z3" s="4">
        <f>(Y3/W3)*100</f>
        <v>7.755410932171536E-3</v>
      </c>
      <c r="AA3" s="4">
        <v>11.041441000000001</v>
      </c>
      <c r="AB3" s="4">
        <v>0</v>
      </c>
      <c r="AC3" s="4">
        <v>9.6199999999999996E-4</v>
      </c>
      <c r="AD3" s="4">
        <f>(AC3/AA3)*100</f>
        <v>8.7126308966374941E-3</v>
      </c>
      <c r="AE3" s="9">
        <v>110.62531</v>
      </c>
      <c r="AF3" s="4">
        <v>0</v>
      </c>
      <c r="AG3" s="4">
        <v>4.5300000000000002E-3</v>
      </c>
      <c r="AH3" s="4">
        <f>(AG3/AE3)*100</f>
        <v>4.0949037792526862E-3</v>
      </c>
      <c r="AI3" s="9">
        <v>757.80799999999999</v>
      </c>
      <c r="AJ3" s="4">
        <v>0</v>
      </c>
      <c r="AK3" s="9">
        <v>0.14299999999999999</v>
      </c>
      <c r="AL3" s="4">
        <f>(AK3/AI3)*100</f>
        <v>1.8870215146844581E-2</v>
      </c>
    </row>
    <row r="4" spans="1:38" x14ac:dyDescent="0.3">
      <c r="A4">
        <v>2</v>
      </c>
      <c r="B4">
        <v>-2</v>
      </c>
      <c r="C4" s="2">
        <v>81.55</v>
      </c>
      <c r="D4" s="2">
        <f t="shared" si="0"/>
        <v>98.968446601941736</v>
      </c>
      <c r="E4" s="2">
        <f t="shared" ref="E4:E32" si="1">(((D4/100)*0.48)/(1-0.52*(D4/100)))*100</f>
        <v>97.874681202180298</v>
      </c>
      <c r="F4" s="3">
        <v>4.9877969999999996</v>
      </c>
      <c r="G4" s="6"/>
      <c r="H4" s="3">
        <v>1.54E-4</v>
      </c>
      <c r="I4" s="6">
        <f>(H4/F4)*100</f>
        <v>3.0875354389924056E-3</v>
      </c>
      <c r="J4" s="3">
        <v>17.042155999999999</v>
      </c>
      <c r="K4" s="6"/>
      <c r="L4" s="3">
        <v>2.1059999999999998E-3</v>
      </c>
      <c r="M4" s="6">
        <f>(L4/J4)*100</f>
        <v>1.235759137517577E-2</v>
      </c>
      <c r="N4" s="11">
        <v>367.17500000000001</v>
      </c>
      <c r="O4" s="6">
        <f>((N4-N3)/N3)*100</f>
        <v>-1.089280121998383E-2</v>
      </c>
      <c r="P4" s="11">
        <v>0.06</v>
      </c>
      <c r="Q4" s="6">
        <f>(P4/N4)*100</f>
        <v>1.6340981820657723E-2</v>
      </c>
      <c r="R4" s="9"/>
      <c r="S4" s="4">
        <v>8.8179479999999995</v>
      </c>
      <c r="T4" s="4">
        <f>((S4-S3)/S3)*100</f>
        <v>4.6271409032472323E-3</v>
      </c>
      <c r="U4" s="4">
        <v>7.0500000000000001E-4</v>
      </c>
      <c r="V4" s="4">
        <f>(U4/S4)*100</f>
        <v>7.9950573534795163E-3</v>
      </c>
      <c r="W4" s="4">
        <v>8.3169740000000001</v>
      </c>
      <c r="X4" s="4">
        <f>((W4-W3)/W3)*100</f>
        <v>2.4047785836134763E-3</v>
      </c>
      <c r="Y4" s="4">
        <v>6.6500000000000001E-4</v>
      </c>
      <c r="Z4" s="4">
        <f>(Y4/W4)*100</f>
        <v>7.9956965117361188E-3</v>
      </c>
      <c r="AA4" s="4">
        <v>11.041278999999999</v>
      </c>
      <c r="AB4" s="4">
        <f>((AA4-AA3)/AA3)*100</f>
        <v>-1.4671997975746801E-3</v>
      </c>
      <c r="AC4" s="4">
        <v>9.8999999999999999E-4</v>
      </c>
      <c r="AD4" s="4">
        <f>(AC4/AA4)*100</f>
        <v>8.9663525394114221E-3</v>
      </c>
      <c r="AE4" s="9">
        <v>110.62366</v>
      </c>
      <c r="AF4" s="4">
        <f>((AE4-AE3)/AE3)*100</f>
        <v>-1.4915212440967903E-3</v>
      </c>
      <c r="AG4" s="4">
        <v>4.7099999999999998E-3</v>
      </c>
      <c r="AH4" s="4">
        <f>(AG4/AE4)*100</f>
        <v>4.2576786918820074E-3</v>
      </c>
      <c r="AI4" s="9">
        <v>757.85900000000004</v>
      </c>
      <c r="AJ4" s="4">
        <f>((AI4-AI3)/AI3)*100</f>
        <v>6.7299368705588444E-3</v>
      </c>
      <c r="AK4" s="9">
        <v>0.14699999999999999</v>
      </c>
      <c r="AL4" s="4">
        <f>(AK4/AI4)*100</f>
        <v>1.9396747943878741E-2</v>
      </c>
    </row>
    <row r="5" spans="1:38" x14ac:dyDescent="0.3">
      <c r="A5">
        <v>3</v>
      </c>
      <c r="B5">
        <v>-1</v>
      </c>
      <c r="C5" s="2">
        <v>80.989999999999995</v>
      </c>
      <c r="D5" s="2">
        <f t="shared" si="0"/>
        <v>98.288834951456295</v>
      </c>
      <c r="E5" s="2">
        <f t="shared" si="1"/>
        <v>96.4999553185785</v>
      </c>
      <c r="F5" s="3">
        <v>4.9873390000000004</v>
      </c>
      <c r="G5" t="s">
        <v>40</v>
      </c>
      <c r="H5" s="3">
        <v>1.5799999999999999E-4</v>
      </c>
      <c r="I5" s="6">
        <f t="shared" ref="I5:I37" si="2">(H5/F5)*100</f>
        <v>3.1680220654741937E-3</v>
      </c>
      <c r="J5" s="3">
        <v>17.041343999999999</v>
      </c>
      <c r="K5" s="6"/>
      <c r="L5" s="3">
        <v>2.1310000000000001E-3</v>
      </c>
      <c r="M5" s="6">
        <f t="shared" ref="M5:M37" si="3">(L5/J5)*100</f>
        <v>1.250488224402958E-2</v>
      </c>
      <c r="N5" s="11">
        <v>367.09</v>
      </c>
      <c r="O5" s="6">
        <f>((N5-N3)/N3)*100</f>
        <v>-3.4040003812480429E-2</v>
      </c>
      <c r="P5" s="11">
        <v>6.2E-2</v>
      </c>
      <c r="Q5" s="6">
        <f t="shared" ref="Q5:Q37" si="4">(P5/N5)*100</f>
        <v>1.6889591108447521E-2</v>
      </c>
      <c r="R5" s="9"/>
      <c r="S5" s="4">
        <v>8.817793</v>
      </c>
      <c r="T5" s="4">
        <f>((S5-S3)/S3)*100</f>
        <v>2.8692810012852211E-3</v>
      </c>
      <c r="U5" s="4">
        <v>7.1900000000000002E-4</v>
      </c>
      <c r="V5" s="4">
        <f t="shared" ref="V5:V31" si="5">(U5/S5)*100</f>
        <v>8.1539677785586497E-3</v>
      </c>
      <c r="W5" s="4">
        <v>8.3167299999999997</v>
      </c>
      <c r="X5" s="4">
        <f>((W5-W3)/W3)*100</f>
        <v>-5.2905128840607138E-4</v>
      </c>
      <c r="Y5" s="4">
        <v>6.7199999999999996E-4</v>
      </c>
      <c r="Z5" s="4">
        <f t="shared" ref="Z5:Z31" si="6">(Y5/W5)*100</f>
        <v>8.0800987888268588E-3</v>
      </c>
      <c r="AA5" s="4">
        <v>11.040414</v>
      </c>
      <c r="AB5" s="4">
        <f>((AA5-AA3)/AA3)*100</f>
        <v>-9.301322173442355E-3</v>
      </c>
      <c r="AC5" s="4">
        <v>1.003E-3</v>
      </c>
      <c r="AD5" s="4">
        <f t="shared" ref="AD5:AD31" si="7">(AC5/AA5)*100</f>
        <v>9.0848042473769541E-3</v>
      </c>
      <c r="AE5" s="9">
        <v>110.62566</v>
      </c>
      <c r="AF5" s="4">
        <f>((AE5-AE3)/AE3)*100</f>
        <v>3.1638329420040308E-4</v>
      </c>
      <c r="AG5" s="4">
        <v>4.7800000000000004E-3</v>
      </c>
      <c r="AH5" s="4">
        <f t="shared" ref="AH5:AH31" si="8">(AG5/AE5)*100</f>
        <v>4.3208781760036511E-3</v>
      </c>
      <c r="AI5" s="9">
        <v>757.75400000000002</v>
      </c>
      <c r="AJ5" s="4">
        <f>((AI5-AI3)/AI3)*100</f>
        <v>-7.1258155099937753E-3</v>
      </c>
      <c r="AK5" s="9">
        <v>0.14899999999999999</v>
      </c>
      <c r="AL5" s="4">
        <f t="shared" ref="AL5:AL31" si="9">(AK5/AI5)*100</f>
        <v>1.9663373601459047E-2</v>
      </c>
    </row>
    <row r="6" spans="1:38" x14ac:dyDescent="0.3">
      <c r="A6">
        <v>4</v>
      </c>
      <c r="B6">
        <v>0</v>
      </c>
      <c r="C6" s="2">
        <v>80.58</v>
      </c>
      <c r="D6" s="2">
        <f t="shared" si="0"/>
        <v>97.791262135922324</v>
      </c>
      <c r="E6" s="2">
        <f t="shared" si="1"/>
        <v>95.505995298579677</v>
      </c>
      <c r="F6" s="3">
        <v>4.9877909999999996</v>
      </c>
      <c r="G6" s="6">
        <v>0</v>
      </c>
      <c r="H6" s="3">
        <v>1.56E-4</v>
      </c>
      <c r="I6" s="6">
        <f t="shared" si="2"/>
        <v>3.1276370641833227E-3</v>
      </c>
      <c r="J6" s="3">
        <v>17.044232999999998</v>
      </c>
      <c r="K6" s="6">
        <v>0</v>
      </c>
      <c r="L6" s="3">
        <v>2.1220000000000002E-3</v>
      </c>
      <c r="M6" s="6">
        <f t="shared" si="3"/>
        <v>1.2449958880519883E-2</v>
      </c>
      <c r="N6" s="11">
        <v>367.21899999999999</v>
      </c>
      <c r="O6" s="6">
        <f>((N6-N3)/N3)*100</f>
        <v>1.0892801220045748E-3</v>
      </c>
      <c r="P6" s="11">
        <v>6.0999999999999999E-2</v>
      </c>
      <c r="Q6" s="6">
        <f t="shared" si="4"/>
        <v>1.6611340916455847E-2</v>
      </c>
      <c r="R6" s="9"/>
      <c r="S6" s="4">
        <v>8.8187200000000008</v>
      </c>
      <c r="T6" s="4">
        <f>((S6-S3)/S3)*100</f>
        <v>1.3382417318226095E-2</v>
      </c>
      <c r="U6" s="4">
        <v>7.2400000000000003E-4</v>
      </c>
      <c r="V6" s="4">
        <f t="shared" si="5"/>
        <v>8.2098082261371254E-3</v>
      </c>
      <c r="W6" s="4">
        <v>8.3174489999999999</v>
      </c>
      <c r="X6" s="4">
        <f>((W6-W3)/W3)*100</f>
        <v>8.1161277197061635E-3</v>
      </c>
      <c r="Y6" s="4">
        <v>6.8000000000000005E-4</v>
      </c>
      <c r="Z6" s="4">
        <f t="shared" si="6"/>
        <v>8.1755836434945391E-3</v>
      </c>
      <c r="AA6" s="4">
        <v>11.041492</v>
      </c>
      <c r="AB6" s="4">
        <f>((AA6-AA3)/AA3)*100</f>
        <v>4.6189623255818749E-4</v>
      </c>
      <c r="AC6" s="4">
        <v>1.016E-3</v>
      </c>
      <c r="AD6" s="4">
        <f t="shared" si="7"/>
        <v>9.2016549937272967E-3</v>
      </c>
      <c r="AE6" s="9">
        <v>110.62408000000001</v>
      </c>
      <c r="AF6" s="4">
        <f>((AE6-AE3)/AE3)*100</f>
        <v>-1.1118612910485989E-3</v>
      </c>
      <c r="AG6" s="4">
        <v>4.8399999999999997E-3</v>
      </c>
      <c r="AH6" s="4">
        <f t="shared" si="8"/>
        <v>4.3751776285958716E-3</v>
      </c>
      <c r="AI6" s="9">
        <v>757.98099999999999</v>
      </c>
      <c r="AJ6" s="4">
        <f>((AI6-AI3)/AI3)*100</f>
        <v>2.2829001541287742E-2</v>
      </c>
      <c r="AK6" s="9">
        <v>0.151</v>
      </c>
      <c r="AL6" s="4">
        <f t="shared" si="9"/>
        <v>1.9921343674841455E-2</v>
      </c>
    </row>
    <row r="7" spans="1:38" x14ac:dyDescent="0.3">
      <c r="A7">
        <v>5</v>
      </c>
      <c r="B7">
        <v>1</v>
      </c>
      <c r="C7" s="2">
        <v>80.75</v>
      </c>
      <c r="D7" s="2">
        <f t="shared" si="0"/>
        <v>97.997572815533971</v>
      </c>
      <c r="E7" s="2">
        <f t="shared" si="1"/>
        <v>95.916852264290981</v>
      </c>
      <c r="F7" s="3">
        <v>4.9877260000000003</v>
      </c>
      <c r="G7" s="6">
        <f>((F7-F6)/F6)*100</f>
        <v>-1.3031821100626631E-3</v>
      </c>
      <c r="H7" s="3">
        <v>1.6000000000000001E-4</v>
      </c>
      <c r="I7" s="6">
        <f t="shared" si="2"/>
        <v>3.2078746907909538E-3</v>
      </c>
      <c r="J7" s="3">
        <v>17.044312000000001</v>
      </c>
      <c r="K7" s="6">
        <f>((J7-J6)/J6)*100</f>
        <v>4.6349988294016432E-4</v>
      </c>
      <c r="L7" s="3">
        <v>2.1640000000000001E-3</v>
      </c>
      <c r="M7" s="6">
        <f t="shared" si="3"/>
        <v>1.2696317692377375E-2</v>
      </c>
      <c r="N7" s="11">
        <v>367.21100000000001</v>
      </c>
      <c r="O7" s="6">
        <f>((N7-N3)/N3)*100</f>
        <v>-1.0892801219890952E-3</v>
      </c>
      <c r="P7" s="11">
        <v>6.3E-2</v>
      </c>
      <c r="Q7" s="6">
        <f t="shared" si="4"/>
        <v>1.7156348802187298E-2</v>
      </c>
      <c r="R7" s="9"/>
      <c r="S7" s="4">
        <v>8.8193470000000005</v>
      </c>
      <c r="T7" s="4">
        <f>((S7-S3)/S3)*100</f>
        <v>2.0493244147474516E-2</v>
      </c>
      <c r="U7" s="4">
        <v>7.3999999999999999E-4</v>
      </c>
      <c r="V7" s="4">
        <f t="shared" si="5"/>
        <v>8.3906438878071123E-3</v>
      </c>
      <c r="W7" s="4">
        <v>8.3173480000000009</v>
      </c>
      <c r="X7" s="4">
        <f>((W7-W3)/W3)*100</f>
        <v>6.9017145349903278E-3</v>
      </c>
      <c r="Y7" s="4">
        <v>6.9399999999999996E-4</v>
      </c>
      <c r="Z7" s="4">
        <f t="shared" si="6"/>
        <v>8.3440058056967175E-3</v>
      </c>
      <c r="AA7" s="4">
        <v>11.042066999999999</v>
      </c>
      <c r="AB7" s="4">
        <f>((AA7-AA3)/AA3)*100</f>
        <v>5.6695498350141354E-3</v>
      </c>
      <c r="AC7" s="4">
        <v>1.0349999999999999E-3</v>
      </c>
      <c r="AD7" s="4">
        <f t="shared" si="7"/>
        <v>9.3732450636280322E-3</v>
      </c>
      <c r="AE7" s="9">
        <v>110.62703999999999</v>
      </c>
      <c r="AF7" s="4">
        <f>((AE7-AE3)/AE3)*100</f>
        <v>1.5638374256261088E-3</v>
      </c>
      <c r="AG7" s="4">
        <v>4.9399999999999999E-3</v>
      </c>
      <c r="AH7" s="4">
        <f t="shared" si="8"/>
        <v>4.4654543771577007E-3</v>
      </c>
      <c r="AI7" s="9">
        <v>758.05</v>
      </c>
      <c r="AJ7" s="4">
        <f>((AI7-AI3)/AI3)*100</f>
        <v>3.1934210248501176E-2</v>
      </c>
      <c r="AK7" s="9">
        <v>0.154</v>
      </c>
      <c r="AL7" s="4">
        <f t="shared" si="9"/>
        <v>2.0315282633071696E-2</v>
      </c>
    </row>
    <row r="8" spans="1:38" x14ac:dyDescent="0.3">
      <c r="A8">
        <v>6</v>
      </c>
      <c r="B8">
        <v>2</v>
      </c>
      <c r="C8" s="2">
        <v>80.44</v>
      </c>
      <c r="D8" s="2">
        <f t="shared" si="0"/>
        <v>97.621359223300956</v>
      </c>
      <c r="E8" s="2">
        <f t="shared" si="1"/>
        <v>95.168986867531615</v>
      </c>
      <c r="F8" s="3">
        <v>4.9873799999999999</v>
      </c>
      <c r="G8" s="6">
        <f>((F8-F6)/F6)*100</f>
        <v>-8.2401207267850073E-3</v>
      </c>
      <c r="H8" s="3">
        <v>1.56E-4</v>
      </c>
      <c r="I8" s="6">
        <f t="shared" si="2"/>
        <v>3.1278948064915849E-3</v>
      </c>
      <c r="J8" s="3">
        <v>17.044159000000001</v>
      </c>
      <c r="K8" s="6">
        <f>((J8-J6)/J6)*100</f>
        <v>-4.3416444728201661E-4</v>
      </c>
      <c r="L8" s="3">
        <v>2.1029999999999998E-3</v>
      </c>
      <c r="M8" s="6">
        <f t="shared" si="3"/>
        <v>1.2338537794677928E-2</v>
      </c>
      <c r="N8" s="11">
        <v>367.15600000000001</v>
      </c>
      <c r="O8" s="6">
        <f>((N8-N3)/N3)*100</f>
        <v>-1.6066881799482343E-2</v>
      </c>
      <c r="P8" s="11">
        <v>6.0999999999999999E-2</v>
      </c>
      <c r="Q8" s="6">
        <f t="shared" si="4"/>
        <v>1.6614191242959396E-2</v>
      </c>
      <c r="R8" s="9"/>
      <c r="S8" s="4">
        <v>8.8195350000000001</v>
      </c>
      <c r="T8" s="4">
        <f>((S8-S3)/S3)*100</f>
        <v>2.2625358093083303E-2</v>
      </c>
      <c r="U8" s="4">
        <v>7.2199999999999999E-4</v>
      </c>
      <c r="V8" s="4">
        <f t="shared" si="5"/>
        <v>8.1863726375596899E-3</v>
      </c>
      <c r="W8" s="4">
        <v>8.3172200000000007</v>
      </c>
      <c r="X8" s="4">
        <f>((W8-W3)/W3)*100</f>
        <v>5.3626562414725767E-3</v>
      </c>
      <c r="Y8" s="4">
        <v>6.7699999999999998E-4</v>
      </c>
      <c r="Z8" s="4">
        <f t="shared" si="6"/>
        <v>8.1397389993291026E-3</v>
      </c>
      <c r="AA8" s="4">
        <v>11.042061</v>
      </c>
      <c r="AB8" s="4">
        <f>((AA8-AA3)/AA3)*100</f>
        <v>5.6152091017795669E-3</v>
      </c>
      <c r="AC8" s="4">
        <v>1.0089999999999999E-3</v>
      </c>
      <c r="AD8" s="4">
        <f t="shared" si="7"/>
        <v>9.137786867868234E-3</v>
      </c>
      <c r="AE8" s="9">
        <v>110.63088999999999</v>
      </c>
      <c r="AF8" s="4">
        <f>((AE8-AE3)/AE3)*100</f>
        <v>5.0440536618562345E-3</v>
      </c>
      <c r="AG8" s="4">
        <v>4.79E-3</v>
      </c>
      <c r="AH8" s="4">
        <f t="shared" si="8"/>
        <v>4.3297129761859466E-3</v>
      </c>
      <c r="AI8" s="9">
        <v>758.03499999999997</v>
      </c>
      <c r="AJ8" s="4">
        <f>((AI8-AI3)/AI3)*100</f>
        <v>2.9954817051281519E-2</v>
      </c>
      <c r="AK8" s="9">
        <v>0.15</v>
      </c>
      <c r="AL8" s="4">
        <f t="shared" si="9"/>
        <v>1.9788004511665028E-2</v>
      </c>
    </row>
    <row r="9" spans="1:38" x14ac:dyDescent="0.3">
      <c r="A9">
        <v>7</v>
      </c>
      <c r="B9">
        <v>3</v>
      </c>
      <c r="C9" s="2">
        <v>80.040000000000006</v>
      </c>
      <c r="D9" s="2">
        <f t="shared" si="0"/>
        <v>97.135922330097088</v>
      </c>
      <c r="E9" s="2">
        <f t="shared" si="1"/>
        <v>94.212735904578821</v>
      </c>
      <c r="F9" s="3">
        <v>4.9875150000000001</v>
      </c>
      <c r="G9" s="6">
        <f>((F9-F6)/F6)*100</f>
        <v>-5.5335117289296784E-3</v>
      </c>
      <c r="H9" s="3">
        <v>1.56E-4</v>
      </c>
      <c r="I9" s="6">
        <f t="shared" si="2"/>
        <v>3.1278101419243854E-3</v>
      </c>
      <c r="J9" s="3">
        <v>17.045083999999999</v>
      </c>
      <c r="K9" s="6">
        <f>((J9-J6)/J6)*100</f>
        <v>4.9928911438890996E-3</v>
      </c>
      <c r="L9" s="3">
        <v>2.1099999999999999E-3</v>
      </c>
      <c r="M9" s="6">
        <f t="shared" si="3"/>
        <v>1.2378935768225021E-2</v>
      </c>
      <c r="N9" s="11">
        <v>367.19600000000003</v>
      </c>
      <c r="O9" s="6">
        <f>((N9-N3)/N3)*100</f>
        <v>-5.174080579483032E-3</v>
      </c>
      <c r="P9" s="11">
        <v>6.2E-2</v>
      </c>
      <c r="Q9" s="6">
        <f t="shared" si="4"/>
        <v>1.68847155197769E-2</v>
      </c>
      <c r="R9" s="9"/>
      <c r="S9" s="4">
        <v>8.8195180000000004</v>
      </c>
      <c r="T9" s="4">
        <f>((S9-S3)/S3)*100</f>
        <v>2.2432560555451359E-2</v>
      </c>
      <c r="U9" s="4">
        <v>7.2900000000000005E-4</v>
      </c>
      <c r="V9" s="4">
        <f t="shared" si="5"/>
        <v>8.2657578339315144E-3</v>
      </c>
      <c r="W9" s="4">
        <v>8.3173969999999997</v>
      </c>
      <c r="X9" s="4">
        <f>((W9-W3)/W3)*100</f>
        <v>7.4908852879632401E-3</v>
      </c>
      <c r="Y9" s="4">
        <v>6.87E-4</v>
      </c>
      <c r="Z9" s="4">
        <f t="shared" si="6"/>
        <v>8.2597957029104177E-3</v>
      </c>
      <c r="AA9" s="4">
        <v>11.042629</v>
      </c>
      <c r="AB9" s="4">
        <f>((AA9-AA3)/AA3)*100</f>
        <v>1.0759465182117792E-2</v>
      </c>
      <c r="AC9" s="4">
        <v>1.0200000000000001E-3</v>
      </c>
      <c r="AD9" s="4">
        <f t="shared" si="7"/>
        <v>9.2369308069663487E-3</v>
      </c>
      <c r="AE9" s="9">
        <v>110.62932000000001</v>
      </c>
      <c r="AF9" s="4">
        <f>((AE9-AE3)/AE3)*100</f>
        <v>3.6248485993016092E-3</v>
      </c>
      <c r="AG9" s="4">
        <v>4.8700000000000002E-3</v>
      </c>
      <c r="AH9" s="4">
        <f t="shared" si="8"/>
        <v>4.4020879817393797E-3</v>
      </c>
      <c r="AI9" s="9">
        <v>758.09699999999998</v>
      </c>
      <c r="AJ9" s="4">
        <f>((AI9-AI3)/AI3)*100</f>
        <v>3.8136308933131781E-2</v>
      </c>
      <c r="AK9" s="9">
        <v>0.152</v>
      </c>
      <c r="AL9" s="4">
        <f t="shared" si="9"/>
        <v>2.0050204657187671E-2</v>
      </c>
    </row>
    <row r="10" spans="1:38" x14ac:dyDescent="0.3">
      <c r="A10">
        <v>8</v>
      </c>
      <c r="B10">
        <v>4</v>
      </c>
      <c r="C10" s="2">
        <v>79.739999999999995</v>
      </c>
      <c r="D10" s="2">
        <f t="shared" si="0"/>
        <v>96.771844660194162</v>
      </c>
      <c r="E10" s="2">
        <f t="shared" si="1"/>
        <v>93.501924993648473</v>
      </c>
      <c r="F10" s="3">
        <v>4.9875679999999996</v>
      </c>
      <c r="G10" s="6">
        <f>((F10-F6)/F6)*100</f>
        <v>-4.4709170853406699E-3</v>
      </c>
      <c r="H10" s="3">
        <v>1.54E-4</v>
      </c>
      <c r="I10" s="6">
        <f t="shared" si="2"/>
        <v>3.0876772005915517E-3</v>
      </c>
      <c r="J10" s="3">
        <v>17.044224</v>
      </c>
      <c r="K10" s="6">
        <f>((J10-J6)/J6)*100</f>
        <v>-5.2803784122133668E-5</v>
      </c>
      <c r="L10" s="3">
        <v>2.0869999999999999E-3</v>
      </c>
      <c r="M10" s="6">
        <f t="shared" si="3"/>
        <v>1.224461729674522E-2</v>
      </c>
      <c r="N10" s="11">
        <v>367.185</v>
      </c>
      <c r="O10" s="6">
        <f>((N10-N3)/N3)*100</f>
        <v>-8.1696009149878727E-3</v>
      </c>
      <c r="P10" s="11">
        <v>6.0999999999999999E-2</v>
      </c>
      <c r="Q10" s="6">
        <f t="shared" si="4"/>
        <v>1.6612879066410666E-2</v>
      </c>
      <c r="R10" s="9"/>
      <c r="S10" s="4">
        <v>8.819903</v>
      </c>
      <c r="T10" s="4">
        <f>((S10-S3)/S3)*100</f>
        <v>2.679885773130353E-2</v>
      </c>
      <c r="U10" s="4">
        <v>7.1699999999999997E-4</v>
      </c>
      <c r="V10" s="4">
        <f t="shared" si="5"/>
        <v>8.1293411049985463E-3</v>
      </c>
      <c r="W10" s="4">
        <v>8.3176410000000001</v>
      </c>
      <c r="X10" s="4">
        <f>((W10-W3)/W3)*100</f>
        <v>1.0424715159982788E-2</v>
      </c>
      <c r="Y10" s="4">
        <v>6.7000000000000002E-4</v>
      </c>
      <c r="Z10" s="4">
        <f t="shared" si="6"/>
        <v>8.0551685267493522E-3</v>
      </c>
      <c r="AA10" s="4">
        <v>11.042956999999999</v>
      </c>
      <c r="AB10" s="4">
        <f>((AA10-AA3)/AA3)*100</f>
        <v>1.3730091932735415E-2</v>
      </c>
      <c r="AC10" s="4">
        <v>9.990000000000001E-4</v>
      </c>
      <c r="AD10" s="4">
        <f t="shared" si="7"/>
        <v>9.0464899935769026E-3</v>
      </c>
      <c r="AE10" s="9">
        <v>110.62815999999999</v>
      </c>
      <c r="AF10" s="4">
        <f>((AE10-AE3)/AE3)*100</f>
        <v>2.5762639670751063E-3</v>
      </c>
      <c r="AG10" s="4">
        <v>4.7600000000000003E-3</v>
      </c>
      <c r="AH10" s="4">
        <f t="shared" si="8"/>
        <v>4.3027019521973435E-3</v>
      </c>
      <c r="AI10" s="9">
        <v>758.18</v>
      </c>
      <c r="AJ10" s="4">
        <f>((AI10-AI3)/AI3)*100</f>
        <v>4.9088951291086556E-2</v>
      </c>
      <c r="AK10" s="9">
        <v>0.14899999999999999</v>
      </c>
      <c r="AL10" s="4">
        <f t="shared" si="9"/>
        <v>1.9652325305336463E-2</v>
      </c>
    </row>
    <row r="11" spans="1:38" x14ac:dyDescent="0.3">
      <c r="A11">
        <v>9</v>
      </c>
      <c r="B11">
        <v>5</v>
      </c>
      <c r="C11" s="2">
        <v>79.61</v>
      </c>
      <c r="D11" s="2">
        <f t="shared" si="0"/>
        <v>96.614077669902912</v>
      </c>
      <c r="E11" s="2">
        <f t="shared" si="1"/>
        <v>93.195586642863418</v>
      </c>
      <c r="F11" s="3">
        <v>4.9874549999999997</v>
      </c>
      <c r="G11" s="6">
        <f>((F11-F6)/F6)*100</f>
        <v>-6.73644906131576E-3</v>
      </c>
      <c r="H11" s="3">
        <v>1.5100000000000001E-4</v>
      </c>
      <c r="I11" s="6">
        <f t="shared" si="2"/>
        <v>3.0275962389635599E-3</v>
      </c>
      <c r="J11" s="3">
        <v>17.045162000000001</v>
      </c>
      <c r="K11" s="6">
        <f>((J11-J6)/J6)*100</f>
        <v>5.4505239396976345E-3</v>
      </c>
      <c r="L11" s="3">
        <v>2.055E-3</v>
      </c>
      <c r="M11" s="6">
        <f t="shared" si="3"/>
        <v>1.2056206916660574E-2</v>
      </c>
      <c r="N11" s="11">
        <v>367.18900000000002</v>
      </c>
      <c r="O11" s="6">
        <f>((N11-N3)/N3)*100</f>
        <v>-7.0803207929832981E-3</v>
      </c>
      <c r="P11" s="11">
        <v>0.06</v>
      </c>
      <c r="Q11" s="6">
        <f t="shared" si="4"/>
        <v>1.6340358779810941E-2</v>
      </c>
      <c r="R11" s="9"/>
      <c r="S11" s="4">
        <v>8.8204700000000003</v>
      </c>
      <c r="T11" s="4">
        <f>((S11-S3)/S3)*100</f>
        <v>3.3229222663021515E-2</v>
      </c>
      <c r="U11" s="4">
        <v>7.1299999999999998E-4</v>
      </c>
      <c r="V11" s="4">
        <f t="shared" si="5"/>
        <v>8.0834694749826255E-3</v>
      </c>
      <c r="W11" s="4">
        <v>8.3179010000000009</v>
      </c>
      <c r="X11" s="4">
        <f>((W11-W3)/W3)*100</f>
        <v>1.3550927318697396E-2</v>
      </c>
      <c r="Y11" s="4">
        <v>6.6799999999999997E-4</v>
      </c>
      <c r="Z11" s="4">
        <f t="shared" si="6"/>
        <v>8.0308722116312747E-3</v>
      </c>
      <c r="AA11" s="4">
        <v>11.043303999999999</v>
      </c>
      <c r="AB11" s="4">
        <f>((AA11-AA3)/AA3)*100</f>
        <v>1.6872797671955986E-2</v>
      </c>
      <c r="AC11" s="4">
        <v>9.9400000000000009E-4</v>
      </c>
      <c r="AD11" s="4">
        <f t="shared" si="7"/>
        <v>9.0009294319888331E-3</v>
      </c>
      <c r="AE11" s="9">
        <v>110.63005</v>
      </c>
      <c r="AF11" s="4">
        <f>((AE11-AE3)/AE3)*100</f>
        <v>4.2847337557726977E-3</v>
      </c>
      <c r="AG11" s="4">
        <v>4.7400000000000003E-3</v>
      </c>
      <c r="AH11" s="4">
        <f t="shared" si="8"/>
        <v>4.2845501742067365E-3</v>
      </c>
      <c r="AI11" s="9">
        <v>758.26700000000005</v>
      </c>
      <c r="AJ11" s="4">
        <f>((AI11-AI3)/AI3)*100</f>
        <v>6.0569431834984588E-2</v>
      </c>
      <c r="AK11" s="9">
        <v>0.14799999999999999</v>
      </c>
      <c r="AL11" s="4">
        <f t="shared" si="9"/>
        <v>1.9518190821966402E-2</v>
      </c>
    </row>
    <row r="12" spans="1:38" x14ac:dyDescent="0.3">
      <c r="A12">
        <v>10</v>
      </c>
      <c r="B12">
        <v>6</v>
      </c>
      <c r="C12" s="2">
        <v>79.02</v>
      </c>
      <c r="D12" s="2">
        <f t="shared" si="0"/>
        <v>95.898058252427177</v>
      </c>
      <c r="E12" s="2">
        <f t="shared" si="1"/>
        <v>91.81788252609563</v>
      </c>
      <c r="F12" s="3">
        <v>4.987749</v>
      </c>
      <c r="G12" s="6">
        <f>((F12-F6)/F6)*100</f>
        <v>-8.420561326577924E-4</v>
      </c>
      <c r="H12" s="3">
        <v>1.5300000000000001E-4</v>
      </c>
      <c r="I12" s="6">
        <f t="shared" si="2"/>
        <v>3.0675160277712455E-3</v>
      </c>
      <c r="J12" s="3">
        <v>17.045839000000001</v>
      </c>
      <c r="K12" s="6">
        <f>((J12-J6)/J6)*100</f>
        <v>9.4225419237253978E-3</v>
      </c>
      <c r="L12" s="3">
        <v>2.0639999999999999E-3</v>
      </c>
      <c r="M12" s="6">
        <f t="shared" si="3"/>
        <v>1.210852689621203E-2</v>
      </c>
      <c r="N12" s="11">
        <v>367.24700000000001</v>
      </c>
      <c r="O12" s="6">
        <f>((N12-N3)/N3)*100</f>
        <v>8.714240976005639E-3</v>
      </c>
      <c r="P12" s="11">
        <v>6.2E-2</v>
      </c>
      <c r="Q12" s="6">
        <f t="shared" si="4"/>
        <v>1.6882370720523242E-2</v>
      </c>
      <c r="R12" s="9"/>
      <c r="S12" s="4">
        <v>8.8213830000000009</v>
      </c>
      <c r="T12" s="4">
        <f>((S12-S3)/S3)*100</f>
        <v>4.358358453720193E-2</v>
      </c>
      <c r="U12" s="4">
        <v>7.3499999999999998E-4</v>
      </c>
      <c r="V12" s="4">
        <f t="shared" si="5"/>
        <v>8.3320268488512508E-3</v>
      </c>
      <c r="W12" s="4">
        <v>8.3182840000000002</v>
      </c>
      <c r="X12" s="4">
        <f>((W12-W3)/W3)*100</f>
        <v>1.8156078306320191E-2</v>
      </c>
      <c r="Y12" s="4">
        <v>6.8900000000000005E-4</v>
      </c>
      <c r="Z12" s="4">
        <f t="shared" si="6"/>
        <v>8.2829583601617841E-3</v>
      </c>
      <c r="AA12" s="4">
        <v>11.044419</v>
      </c>
      <c r="AB12" s="4">
        <f>((AA12-AA3)/AA3)*100</f>
        <v>2.6971117266295357E-2</v>
      </c>
      <c r="AC12" s="4">
        <v>1.0269999999999999E-3</v>
      </c>
      <c r="AD12" s="4">
        <f t="shared" si="7"/>
        <v>9.2988141793606347E-3</v>
      </c>
      <c r="AE12" s="9">
        <v>110.63330000000001</v>
      </c>
      <c r="AF12" s="4">
        <f>((AE12-AE3)/AE3)*100</f>
        <v>7.2225786305200887E-3</v>
      </c>
      <c r="AG12" s="4">
        <v>4.9100000000000003E-3</v>
      </c>
      <c r="AH12" s="4">
        <f t="shared" si="8"/>
        <v>4.4380850973441089E-3</v>
      </c>
      <c r="AI12" s="9">
        <v>758.44100000000003</v>
      </c>
      <c r="AJ12" s="4">
        <f>((AI12-AI3)/AI3)*100</f>
        <v>8.3530392922750649E-2</v>
      </c>
      <c r="AK12" s="9">
        <v>0.152</v>
      </c>
      <c r="AL12" s="4">
        <f t="shared" si="9"/>
        <v>2.0041110646708181E-2</v>
      </c>
    </row>
    <row r="13" spans="1:38" x14ac:dyDescent="0.3">
      <c r="A13">
        <v>11</v>
      </c>
      <c r="B13">
        <v>7</v>
      </c>
      <c r="C13" s="2">
        <v>78.510000000000005</v>
      </c>
      <c r="D13" s="2">
        <f t="shared" si="0"/>
        <v>95.279126213592235</v>
      </c>
      <c r="E13" s="2">
        <f t="shared" si="1"/>
        <v>90.643370503285652</v>
      </c>
      <c r="F13" s="3">
        <v>4.9869789999999998</v>
      </c>
      <c r="G13" s="6">
        <f>((F13-F6)/F6)*100</f>
        <v>-1.6279751898181236E-2</v>
      </c>
      <c r="H13" s="3">
        <v>1.4899999999999999E-4</v>
      </c>
      <c r="I13" s="6">
        <f t="shared" si="2"/>
        <v>2.9877807787039006E-3</v>
      </c>
      <c r="J13" s="3">
        <v>17.046762000000001</v>
      </c>
      <c r="K13" s="6">
        <f>((J13-J6)/J6)*100</f>
        <v>1.4837863340654098E-2</v>
      </c>
      <c r="L13" s="3">
        <v>2.016E-3</v>
      </c>
      <c r="M13" s="6">
        <f t="shared" si="3"/>
        <v>1.1826292876031236E-2</v>
      </c>
      <c r="N13" s="11">
        <v>367.15300000000002</v>
      </c>
      <c r="O13" s="6">
        <f>((N13-N3)/N3)*100</f>
        <v>-1.6883841890978035E-2</v>
      </c>
      <c r="P13" s="11">
        <v>6.0999999999999999E-2</v>
      </c>
      <c r="Q13" s="6">
        <f t="shared" si="4"/>
        <v>1.6614326997191904E-2</v>
      </c>
      <c r="R13" s="9"/>
      <c r="S13" s="4">
        <v>8.8213830000000009</v>
      </c>
      <c r="T13" s="4">
        <f>((S13-S3)/S3)*100</f>
        <v>4.358358453720193E-2</v>
      </c>
      <c r="U13" s="4">
        <v>7.2000000000000005E-4</v>
      </c>
      <c r="V13" s="4">
        <f t="shared" si="5"/>
        <v>8.1619854845889819E-3</v>
      </c>
      <c r="W13" s="4">
        <v>8.3179610000000004</v>
      </c>
      <c r="X13" s="4">
        <f>((W13-W3)/W3)*100</f>
        <v>1.4272360893777166E-2</v>
      </c>
      <c r="Y13" s="4">
        <v>6.7199999999999996E-4</v>
      </c>
      <c r="Z13" s="4">
        <f t="shared" si="6"/>
        <v>8.0789029907690109E-3</v>
      </c>
      <c r="AA13" s="4">
        <v>11.043507</v>
      </c>
      <c r="AB13" s="4">
        <f>((AA13-AA3)/AA3)*100</f>
        <v>1.8711325813353843E-2</v>
      </c>
      <c r="AC13" s="4">
        <v>1.0039999999999999E-3</v>
      </c>
      <c r="AD13" s="4">
        <f t="shared" si="7"/>
        <v>9.0913149237828155E-3</v>
      </c>
      <c r="AE13" s="9">
        <v>110.63137999999999</v>
      </c>
      <c r="AF13" s="4">
        <f>((AE13-AE3)/AE3)*100</f>
        <v>5.4869902737393677E-3</v>
      </c>
      <c r="AG13" s="4">
        <v>4.7999999999999996E-3</v>
      </c>
      <c r="AH13" s="4">
        <f t="shared" si="8"/>
        <v>4.3387328260752062E-3</v>
      </c>
      <c r="AI13" s="9">
        <v>758.35900000000004</v>
      </c>
      <c r="AJ13" s="4">
        <f>((AI13-AI3)/AI3)*100</f>
        <v>7.2709710111274167E-2</v>
      </c>
      <c r="AK13" s="9">
        <v>0.14899999999999999</v>
      </c>
      <c r="AL13" s="4">
        <f t="shared" si="9"/>
        <v>1.9647686649726579E-2</v>
      </c>
    </row>
    <row r="14" spans="1:38" x14ac:dyDescent="0.3">
      <c r="A14">
        <v>12</v>
      </c>
      <c r="B14">
        <v>8</v>
      </c>
      <c r="C14" s="2">
        <v>77.739999999999995</v>
      </c>
      <c r="D14" s="2">
        <f t="shared" si="0"/>
        <v>94.34466019417475</v>
      </c>
      <c r="E14" s="2">
        <f t="shared" si="1"/>
        <v>88.898206560064025</v>
      </c>
      <c r="F14" s="3">
        <v>4.987311</v>
      </c>
      <c r="G14" s="6">
        <f>((F14-F6)/F6)*100</f>
        <v>-9.6234986590174269E-3</v>
      </c>
      <c r="H14" s="3">
        <v>1.46E-4</v>
      </c>
      <c r="I14" s="6">
        <f t="shared" si="2"/>
        <v>2.9274292298996393E-3</v>
      </c>
      <c r="J14" s="3">
        <v>17.047777</v>
      </c>
      <c r="K14" s="6">
        <f>((J14-J6)/J6)*100</f>
        <v>2.0792956773129926E-2</v>
      </c>
      <c r="L14" s="3">
        <v>1.9689999999999998E-3</v>
      </c>
      <c r="M14" s="6">
        <f t="shared" si="3"/>
        <v>1.1549892986047389E-2</v>
      </c>
      <c r="N14" s="11">
        <v>367.22399999999999</v>
      </c>
      <c r="O14" s="6">
        <f>((N14-N3)/N3)*100</f>
        <v>2.4508802745025534E-3</v>
      </c>
      <c r="P14" s="11">
        <v>0.06</v>
      </c>
      <c r="Q14" s="6">
        <f t="shared" si="4"/>
        <v>1.6338801385530358E-2</v>
      </c>
      <c r="R14" s="9"/>
      <c r="S14" s="4">
        <v>8.8222989999999992</v>
      </c>
      <c r="T14" s="4">
        <f>((S14-S3)/S3)*100</f>
        <v>5.3971969506233695E-2</v>
      </c>
      <c r="U14" s="4">
        <v>7.2400000000000003E-4</v>
      </c>
      <c r="V14" s="4">
        <f t="shared" si="5"/>
        <v>8.2064776992935747E-3</v>
      </c>
      <c r="W14" s="4">
        <v>8.3185319999999994</v>
      </c>
      <c r="X14" s="4">
        <f>((W14-W3)/W3)*100</f>
        <v>2.1138003749997487E-2</v>
      </c>
      <c r="Y14" s="4">
        <v>6.8000000000000005E-4</v>
      </c>
      <c r="Z14" s="4">
        <f t="shared" si="6"/>
        <v>8.1745192541183963E-3</v>
      </c>
      <c r="AA14" s="4">
        <v>11.045112</v>
      </c>
      <c r="AB14" s="4">
        <f>((AA14-AA3)/AA3)*100</f>
        <v>3.3247471955869433E-2</v>
      </c>
      <c r="AC14" s="4">
        <v>1.013E-3</v>
      </c>
      <c r="AD14" s="4">
        <f t="shared" si="7"/>
        <v>9.1714778446791677E-3</v>
      </c>
      <c r="AE14" s="9">
        <v>110.63428999999999</v>
      </c>
      <c r="AF14" s="4">
        <f>((AE14-AE3)/AE3)*100</f>
        <v>8.1174913769678867E-3</v>
      </c>
      <c r="AG14" s="4">
        <v>4.8500000000000001E-3</v>
      </c>
      <c r="AH14" s="4">
        <f t="shared" si="8"/>
        <v>4.3838126497670838E-3</v>
      </c>
      <c r="AI14" s="9">
        <v>758.58500000000004</v>
      </c>
      <c r="AJ14" s="4">
        <f>((AI14-AI3)/AI3)*100</f>
        <v>0.10253256761607737</v>
      </c>
      <c r="AK14" s="9">
        <v>0.15</v>
      </c>
      <c r="AL14" s="4">
        <f t="shared" si="9"/>
        <v>1.9773657533433957E-2</v>
      </c>
    </row>
    <row r="15" spans="1:38" x14ac:dyDescent="0.3">
      <c r="A15">
        <v>13</v>
      </c>
      <c r="B15">
        <v>9</v>
      </c>
      <c r="C15" s="2">
        <v>76.180000000000007</v>
      </c>
      <c r="D15" s="2">
        <f t="shared" si="0"/>
        <v>92.451456310679617</v>
      </c>
      <c r="E15" s="2">
        <f t="shared" si="1"/>
        <v>85.462670381242631</v>
      </c>
      <c r="F15" s="3">
        <v>4.9874429999999998</v>
      </c>
      <c r="G15" s="6">
        <f>((F15-F6)/F6)*100</f>
        <v>-6.9770365277894144E-3</v>
      </c>
      <c r="H15" s="3">
        <v>1.4200000000000001E-4</v>
      </c>
      <c r="I15" s="6">
        <f t="shared" si="2"/>
        <v>2.8471503333471681E-3</v>
      </c>
      <c r="J15" s="3">
        <v>17.049334000000002</v>
      </c>
      <c r="K15" s="6">
        <f>((J15-J6)/J6)*100</f>
        <v>2.9928011427697295E-2</v>
      </c>
      <c r="L15" s="3">
        <v>1.926E-3</v>
      </c>
      <c r="M15" s="6">
        <f t="shared" si="3"/>
        <v>1.1296628947500234E-2</v>
      </c>
      <c r="N15" s="11">
        <v>367.27699999999999</v>
      </c>
      <c r="O15" s="6">
        <f>((N15-N3)/N3)*100</f>
        <v>1.6883841890993512E-2</v>
      </c>
      <c r="P15" s="11">
        <v>5.8999999999999997E-2</v>
      </c>
      <c r="Q15" s="6">
        <f t="shared" si="4"/>
        <v>1.6064169550502754E-2</v>
      </c>
      <c r="R15" s="9"/>
      <c r="S15" s="4">
        <v>8.8231529999999996</v>
      </c>
      <c r="T15" s="4">
        <f>((S15-S3)/S3)*100</f>
        <v>6.3657210514500795E-2</v>
      </c>
      <c r="U15" s="4">
        <v>7.2599999999999997E-4</v>
      </c>
      <c r="V15" s="4">
        <f t="shared" si="5"/>
        <v>8.228351021454576E-3</v>
      </c>
      <c r="W15" s="4">
        <v>8.3188820000000003</v>
      </c>
      <c r="X15" s="4">
        <f>((W15-W3)/W3)*100</f>
        <v>2.534636627134243E-2</v>
      </c>
      <c r="Y15" s="4">
        <v>6.8400000000000004E-4</v>
      </c>
      <c r="Z15" s="4">
        <f t="shared" si="6"/>
        <v>8.2222587121682927E-3</v>
      </c>
      <c r="AA15" s="4">
        <v>11.045799000000001</v>
      </c>
      <c r="AB15" s="4">
        <f>((AA15-AA3)/AA3)*100</f>
        <v>3.9469485912208939E-2</v>
      </c>
      <c r="AC15" s="4">
        <v>1.011E-3</v>
      </c>
      <c r="AD15" s="4">
        <f t="shared" si="7"/>
        <v>9.1528009879593124E-3</v>
      </c>
      <c r="AE15" s="9">
        <v>110.63361</v>
      </c>
      <c r="AF15" s="4">
        <f>((AE15-AE3)/AE3)*100</f>
        <v>7.5028038339558321E-3</v>
      </c>
      <c r="AG15" s="4">
        <v>4.8900000000000002E-3</v>
      </c>
      <c r="AH15" s="4">
        <f t="shared" si="8"/>
        <v>4.4199949725946749E-3</v>
      </c>
      <c r="AI15" s="9">
        <v>758.74099999999999</v>
      </c>
      <c r="AJ15" s="4">
        <f>((AI15-AI3)/AI3)*100</f>
        <v>0.12311825686717383</v>
      </c>
      <c r="AK15" s="9">
        <v>0.15</v>
      </c>
      <c r="AL15" s="4">
        <f t="shared" si="9"/>
        <v>1.9769591995160402E-2</v>
      </c>
    </row>
    <row r="16" spans="1:38" x14ac:dyDescent="0.3">
      <c r="A16">
        <v>14</v>
      </c>
      <c r="B16">
        <v>10</v>
      </c>
      <c r="C16" s="2">
        <v>74.2</v>
      </c>
      <c r="D16" s="2">
        <f t="shared" si="0"/>
        <v>90.048543689320383</v>
      </c>
      <c r="E16" s="2">
        <f t="shared" si="1"/>
        <v>81.285375205404407</v>
      </c>
      <c r="F16" s="3">
        <v>4.9875360000000004</v>
      </c>
      <c r="G16" s="6">
        <f>((F16-F6)/F6)*100</f>
        <v>-5.1124836625918782E-3</v>
      </c>
      <c r="H16" s="3">
        <v>1.36E-4</v>
      </c>
      <c r="I16" s="6">
        <f t="shared" si="2"/>
        <v>2.7267973604601548E-3</v>
      </c>
      <c r="J16" s="3">
        <v>17.049519</v>
      </c>
      <c r="K16" s="6">
        <f>((J16-J6)/J6)*100</f>
        <v>3.101342254592318E-2</v>
      </c>
      <c r="L16" s="3">
        <v>1.8600000000000001E-3</v>
      </c>
      <c r="M16" s="6">
        <f t="shared" si="3"/>
        <v>1.0909398675704576E-2</v>
      </c>
      <c r="N16" s="11">
        <v>367.29500000000002</v>
      </c>
      <c r="O16" s="6">
        <f>((N16-N3)/N3)*100</f>
        <v>2.1785602439998622E-2</v>
      </c>
      <c r="P16" s="11">
        <v>5.8999999999999997E-2</v>
      </c>
      <c r="Q16" s="6">
        <f t="shared" si="4"/>
        <v>1.6063382294885582E-2</v>
      </c>
      <c r="R16" s="9"/>
      <c r="S16" s="4">
        <v>8.8232149999999994</v>
      </c>
      <c r="T16" s="4">
        <f>((S16-S3)/S3)*100</f>
        <v>6.4360354475285583E-2</v>
      </c>
      <c r="U16" s="4">
        <v>7.3200000000000001E-4</v>
      </c>
      <c r="V16" s="4">
        <f t="shared" si="5"/>
        <v>8.2962956246674258E-3</v>
      </c>
      <c r="W16" s="4">
        <v>8.3188270000000006</v>
      </c>
      <c r="X16" s="4">
        <f>((W16-W3)/W3)*100</f>
        <v>2.4685052160850856E-2</v>
      </c>
      <c r="Y16" s="4">
        <v>6.8599999999999998E-4</v>
      </c>
      <c r="Z16" s="4">
        <f t="shared" si="6"/>
        <v>8.2463549247988911E-3</v>
      </c>
      <c r="AA16" s="4">
        <v>11.045453</v>
      </c>
      <c r="AB16" s="4">
        <f>((AA16-AA3)/AA3)*100</f>
        <v>3.6335836961855432E-2</v>
      </c>
      <c r="AC16" s="4">
        <v>1.01E-3</v>
      </c>
      <c r="AD16" s="4">
        <f t="shared" si="7"/>
        <v>9.1440342012228931E-3</v>
      </c>
      <c r="AE16" s="9">
        <v>110.63424999999999</v>
      </c>
      <c r="AF16" s="4">
        <f>((AE16-AE3)/AE3)*100</f>
        <v>8.0813332862032274E-3</v>
      </c>
      <c r="AG16" s="4">
        <v>4.9500000000000004E-3</v>
      </c>
      <c r="AH16" s="4">
        <f t="shared" si="8"/>
        <v>4.4742021571077678E-3</v>
      </c>
      <c r="AI16" s="9">
        <v>758.71400000000006</v>
      </c>
      <c r="AJ16" s="4">
        <f>((AI16-AI3)/AI3)*100</f>
        <v>0.11955534911218446</v>
      </c>
      <c r="AK16" s="9">
        <v>0.14899999999999999</v>
      </c>
      <c r="AL16" s="4">
        <f t="shared" si="9"/>
        <v>1.9638493556201678E-2</v>
      </c>
    </row>
    <row r="17" spans="1:38" x14ac:dyDescent="0.3">
      <c r="A17">
        <v>15</v>
      </c>
      <c r="B17">
        <v>11</v>
      </c>
      <c r="C17" s="2">
        <v>71.78</v>
      </c>
      <c r="D17" s="2">
        <f t="shared" si="0"/>
        <v>87.111650485436883</v>
      </c>
      <c r="E17" s="2">
        <f t="shared" si="1"/>
        <v>76.438954262286359</v>
      </c>
      <c r="F17" s="3">
        <v>4.9872569999999996</v>
      </c>
      <c r="G17" s="6">
        <f>((F17-F6)/F6)*100</f>
        <v>-1.0706142258166681E-2</v>
      </c>
      <c r="H17" s="3">
        <v>1.37E-4</v>
      </c>
      <c r="I17" s="6">
        <f t="shared" si="2"/>
        <v>2.7470010067658433E-3</v>
      </c>
      <c r="J17" s="3">
        <v>17.049553</v>
      </c>
      <c r="K17" s="6">
        <f>((J17-J6)/J6)*100</f>
        <v>3.1212903508190143E-2</v>
      </c>
      <c r="L17" s="3">
        <v>1.869E-3</v>
      </c>
      <c r="M17" s="6">
        <f t="shared" si="3"/>
        <v>1.0962164228000582E-2</v>
      </c>
      <c r="N17" s="11">
        <v>367.25400000000002</v>
      </c>
      <c r="O17" s="6">
        <f>((N17-N3)/N3)*100</f>
        <v>1.0620481189505907E-2</v>
      </c>
      <c r="P17" s="11">
        <v>0.06</v>
      </c>
      <c r="Q17" s="6">
        <f t="shared" si="4"/>
        <v>1.6337466712411573E-2</v>
      </c>
      <c r="R17" s="9"/>
      <c r="S17" s="4">
        <v>8.823563</v>
      </c>
      <c r="T17" s="4">
        <f>((S17-S3)/S3)*100</f>
        <v>6.8307033481002394E-2</v>
      </c>
      <c r="U17" s="4">
        <v>7.6900000000000004E-4</v>
      </c>
      <c r="V17" s="4">
        <f t="shared" si="5"/>
        <v>8.715300157090735E-3</v>
      </c>
      <c r="W17" s="4">
        <v>8.3186699999999991</v>
      </c>
      <c r="X17" s="4">
        <f>((W17-W3)/W3)*100</f>
        <v>2.2797300972691639E-2</v>
      </c>
      <c r="Y17" s="4">
        <v>7.27E-4</v>
      </c>
      <c r="Z17" s="4">
        <f t="shared" si="6"/>
        <v>8.7393778091930576E-3</v>
      </c>
      <c r="AA17" s="4">
        <v>11.045422</v>
      </c>
      <c r="AB17" s="4">
        <f>((AA17-AA3)/AA3)*100</f>
        <v>3.6055076506767259E-2</v>
      </c>
      <c r="AC17" s="4">
        <v>1.0640000000000001E-3</v>
      </c>
      <c r="AD17" s="4">
        <f t="shared" si="7"/>
        <v>9.6329501942071568E-3</v>
      </c>
      <c r="AE17" s="9">
        <v>110.63155</v>
      </c>
      <c r="AF17" s="4">
        <f>((AE17-AE3)/AE3)*100</f>
        <v>5.640662159505227E-3</v>
      </c>
      <c r="AG17" s="4">
        <v>5.2599999999999999E-3</v>
      </c>
      <c r="AH17" s="4">
        <f t="shared" si="8"/>
        <v>4.7545207492799297E-3</v>
      </c>
      <c r="AI17" s="9">
        <v>758.74099999999999</v>
      </c>
      <c r="AJ17" s="4">
        <f>((AI17-AI3)/AI3)*100</f>
        <v>0.12311825686717383</v>
      </c>
      <c r="AK17" s="9">
        <v>0.156</v>
      </c>
      <c r="AL17" s="4">
        <f t="shared" si="9"/>
        <v>2.0560375674966821E-2</v>
      </c>
    </row>
    <row r="18" spans="1:38" x14ac:dyDescent="0.3">
      <c r="A18">
        <v>16</v>
      </c>
      <c r="B18">
        <v>12</v>
      </c>
      <c r="C18" s="2">
        <v>68.400000000000006</v>
      </c>
      <c r="D18" s="2">
        <f t="shared" si="0"/>
        <v>83.009708737864074</v>
      </c>
      <c r="E18" s="2">
        <f t="shared" si="1"/>
        <v>70.105910488554827</v>
      </c>
      <c r="F18" s="3">
        <v>4.9875230000000004</v>
      </c>
      <c r="G18" s="6">
        <f>((F18-F6)/F6)*100</f>
        <v>-5.3731200846079729E-3</v>
      </c>
      <c r="H18" s="3">
        <v>1.34E-4</v>
      </c>
      <c r="I18" s="6">
        <f t="shared" si="2"/>
        <v>2.686704402165163E-3</v>
      </c>
      <c r="J18" s="3">
        <v>17.04899</v>
      </c>
      <c r="K18" s="6">
        <f>((J18-J6)/J6)*100</f>
        <v>2.7909733456480297E-2</v>
      </c>
      <c r="L18" s="3">
        <v>1.8220000000000001E-3</v>
      </c>
      <c r="M18" s="6">
        <f t="shared" si="3"/>
        <v>1.068685007147051E-2</v>
      </c>
      <c r="N18" s="11">
        <v>367.28100000000001</v>
      </c>
      <c r="O18" s="6">
        <f>((N18-N3)/N3)*100</f>
        <v>1.7973122012998086E-2</v>
      </c>
      <c r="P18" s="11">
        <v>6.0999999999999999E-2</v>
      </c>
      <c r="Q18" s="6">
        <f t="shared" si="4"/>
        <v>1.6608536787908985E-2</v>
      </c>
      <c r="R18" s="9"/>
      <c r="S18" s="4">
        <v>8.8245170000000002</v>
      </c>
      <c r="T18" s="4">
        <f>((S18-S3)/S3)*100</f>
        <v>7.9126377651826924E-2</v>
      </c>
      <c r="U18" s="4">
        <v>8.0599999999999997E-4</v>
      </c>
      <c r="V18" s="4">
        <f t="shared" si="5"/>
        <v>9.1336443682980047E-3</v>
      </c>
      <c r="W18" s="4">
        <v>8.3193850000000005</v>
      </c>
      <c r="X18" s="4">
        <f>((W18-W3)/W3)*100</f>
        <v>3.1394384409146131E-2</v>
      </c>
      <c r="Y18" s="4">
        <v>7.6499999999999995E-4</v>
      </c>
      <c r="Z18" s="4">
        <f t="shared" si="6"/>
        <v>9.1953912458673324E-3</v>
      </c>
      <c r="AA18" s="4">
        <v>11.046384</v>
      </c>
      <c r="AB18" s="4">
        <f>((AA18-AA3)/AA3)*100</f>
        <v>4.4767707403399894E-2</v>
      </c>
      <c r="AC18" s="4">
        <v>1.101E-3</v>
      </c>
      <c r="AD18" s="4">
        <f t="shared" si="7"/>
        <v>9.9670625247139689E-3</v>
      </c>
      <c r="AE18" s="9">
        <v>110.63658</v>
      </c>
      <c r="AF18" s="4">
        <f>((AE18-AE3)/AE3)*100</f>
        <v>1.0187542073324916E-2</v>
      </c>
      <c r="AG18" s="4">
        <v>5.5500000000000002E-3</v>
      </c>
      <c r="AH18" s="4">
        <f t="shared" si="8"/>
        <v>5.0164240434763989E-3</v>
      </c>
      <c r="AI18" s="9">
        <v>758.93</v>
      </c>
      <c r="AJ18" s="4">
        <f>((AI18-AI3)/AI3)*100</f>
        <v>0.14805861115215954</v>
      </c>
      <c r="AK18" s="9">
        <v>0.161</v>
      </c>
      <c r="AL18" s="4">
        <f t="shared" si="9"/>
        <v>2.1214077714677246E-2</v>
      </c>
    </row>
    <row r="19" spans="1:38" x14ac:dyDescent="0.3">
      <c r="A19">
        <v>17</v>
      </c>
      <c r="B19">
        <v>13</v>
      </c>
      <c r="C19" s="2">
        <v>63.76</v>
      </c>
      <c r="D19" s="2">
        <f t="shared" si="0"/>
        <v>77.378640776699029</v>
      </c>
      <c r="E19" s="2">
        <f t="shared" si="1"/>
        <v>62.148287737994664</v>
      </c>
      <c r="F19" s="3">
        <v>4.9874530000000004</v>
      </c>
      <c r="G19" s="6">
        <f>((F19-F6)/F6)*100</f>
        <v>-6.7765469723828319E-3</v>
      </c>
      <c r="H19" s="3">
        <v>1.27E-4</v>
      </c>
      <c r="I19" s="6">
        <f t="shared" si="2"/>
        <v>2.5463899108422671E-3</v>
      </c>
      <c r="J19" s="3">
        <v>17.049271000000001</v>
      </c>
      <c r="K19" s="6">
        <f>((J19-J6)/J6)*100</f>
        <v>2.9558384938779825E-2</v>
      </c>
      <c r="L19" s="3">
        <v>1.717E-3</v>
      </c>
      <c r="M19" s="6">
        <f t="shared" si="3"/>
        <v>1.0070811825326724E-2</v>
      </c>
      <c r="N19" s="11">
        <v>367.27699999999999</v>
      </c>
      <c r="O19" s="6">
        <f>((N19-N3)/N3)*100</f>
        <v>1.6883841890993512E-2</v>
      </c>
      <c r="P19" s="11">
        <v>0.06</v>
      </c>
      <c r="Q19" s="6">
        <f t="shared" si="4"/>
        <v>1.6336443610680765E-2</v>
      </c>
      <c r="R19" s="9"/>
      <c r="S19" s="4">
        <v>8.8256340000000009</v>
      </c>
      <c r="T19" s="4">
        <f>((S19-S3)/S3)*100</f>
        <v>9.1794309977630953E-2</v>
      </c>
      <c r="U19" s="4">
        <v>8.3600000000000005E-4</v>
      </c>
      <c r="V19" s="4">
        <f t="shared" si="5"/>
        <v>9.4724073080755446E-3</v>
      </c>
      <c r="W19" s="4">
        <v>8.3192109999999992</v>
      </c>
      <c r="X19" s="4">
        <f>((W19-W3)/W3)*100</f>
        <v>2.9302227041382755E-2</v>
      </c>
      <c r="Y19" s="4">
        <v>7.9799999999999999E-4</v>
      </c>
      <c r="Z19" s="4">
        <f t="shared" si="6"/>
        <v>9.5922558040660369E-3</v>
      </c>
      <c r="AA19" s="4">
        <v>11.046810000000001</v>
      </c>
      <c r="AB19" s="4">
        <f>((AA19-AA3)/AA3)*100</f>
        <v>4.8625899463665627E-2</v>
      </c>
      <c r="AC19" s="4">
        <v>1.1299999999999999E-3</v>
      </c>
      <c r="AD19" s="4">
        <f t="shared" si="7"/>
        <v>1.0229197388205281E-2</v>
      </c>
      <c r="AE19" s="9">
        <v>110.63187000000001</v>
      </c>
      <c r="AF19" s="4">
        <f>((AE19-AE3)/AE3)*100</f>
        <v>5.9299268856353475E-3</v>
      </c>
      <c r="AG19" s="4">
        <v>5.8799999999999998E-3</v>
      </c>
      <c r="AH19" s="4">
        <f t="shared" si="8"/>
        <v>5.3149241714887394E-3</v>
      </c>
      <c r="AI19" s="9">
        <v>759.06299999999999</v>
      </c>
      <c r="AJ19" s="4">
        <f>((AI19-AI3)/AI3)*100</f>
        <v>0.16560923083419485</v>
      </c>
      <c r="AK19" s="9">
        <v>0.16200000000000001</v>
      </c>
      <c r="AL19" s="4">
        <f t="shared" si="9"/>
        <v>2.1342102038961194E-2</v>
      </c>
    </row>
    <row r="20" spans="1:38" x14ac:dyDescent="0.3">
      <c r="A20">
        <v>18</v>
      </c>
      <c r="B20">
        <v>14</v>
      </c>
      <c r="C20" s="2">
        <v>58.47</v>
      </c>
      <c r="D20" s="2">
        <f t="shared" si="0"/>
        <v>70.958737864077662</v>
      </c>
      <c r="E20" s="2">
        <f t="shared" si="1"/>
        <v>53.976874966343289</v>
      </c>
      <c r="F20" s="3">
        <v>4.9875860000000003</v>
      </c>
      <c r="G20" s="6">
        <f>((F20-F6)/F6)*100</f>
        <v>-4.1100358856123809E-3</v>
      </c>
      <c r="H20" s="3">
        <v>1.17E-4</v>
      </c>
      <c r="I20" s="6">
        <f t="shared" si="2"/>
        <v>2.3458242123544333E-3</v>
      </c>
      <c r="J20" s="3">
        <v>17.049900000000001</v>
      </c>
      <c r="K20" s="6">
        <f>((J20-J6)/J6)*100</f>
        <v>3.3248782740781191E-2</v>
      </c>
      <c r="L20" s="3">
        <v>1.591E-3</v>
      </c>
      <c r="M20" s="6">
        <f t="shared" si="3"/>
        <v>9.3314330289327209E-3</v>
      </c>
      <c r="N20" s="11">
        <v>367.31</v>
      </c>
      <c r="O20" s="6">
        <f>((N20-N3)/N3)*100</f>
        <v>2.5870402897492553E-2</v>
      </c>
      <c r="P20" s="11">
        <v>5.7000000000000002E-2</v>
      </c>
      <c r="Q20" s="6">
        <f t="shared" si="4"/>
        <v>1.5518227110615013E-2</v>
      </c>
      <c r="R20" s="9"/>
      <c r="S20" s="4">
        <v>8.8262289999999997</v>
      </c>
      <c r="T20" s="4">
        <f>((S20-S3)/S3)*100</f>
        <v>9.8542223794849712E-2</v>
      </c>
      <c r="U20" s="4">
        <v>8.3799999999999999E-4</v>
      </c>
      <c r="V20" s="4">
        <f t="shared" si="5"/>
        <v>9.4944284812913879E-3</v>
      </c>
      <c r="W20" s="4">
        <v>8.3193110000000008</v>
      </c>
      <c r="X20" s="4">
        <f>((W20-W3)/W3)*100</f>
        <v>3.0504616333210846E-2</v>
      </c>
      <c r="Y20" s="4">
        <v>8.0599999999999997E-4</v>
      </c>
      <c r="Z20" s="4">
        <f t="shared" si="6"/>
        <v>9.6883023125352557E-3</v>
      </c>
      <c r="AA20" s="4">
        <v>11.046663000000001</v>
      </c>
      <c r="AB20" s="4">
        <f>((AA20-AA3)/AA3)*100</f>
        <v>4.7294551499209546E-2</v>
      </c>
      <c r="AC20" s="4">
        <v>1.1100000000000001E-3</v>
      </c>
      <c r="AD20" s="4">
        <f t="shared" si="7"/>
        <v>1.0048283359418134E-2</v>
      </c>
      <c r="AE20" s="9">
        <v>110.63439</v>
      </c>
      <c r="AF20" s="4">
        <f>((AE20-AE3)/AE3)*100</f>
        <v>8.2078866038859579E-3</v>
      </c>
      <c r="AG20" s="4">
        <v>6.1199999999999996E-3</v>
      </c>
      <c r="AH20" s="4">
        <f t="shared" si="8"/>
        <v>5.5317338487607696E-3</v>
      </c>
      <c r="AI20" s="9">
        <v>759.1</v>
      </c>
      <c r="AJ20" s="4">
        <f>((AI20-AI3)/AI3)*100</f>
        <v>0.17049173405401236</v>
      </c>
      <c r="AK20" s="9">
        <v>0.157</v>
      </c>
      <c r="AL20" s="4">
        <f t="shared" si="9"/>
        <v>2.0682387037280991E-2</v>
      </c>
    </row>
    <row r="21" spans="1:38" x14ac:dyDescent="0.3">
      <c r="A21">
        <v>19</v>
      </c>
      <c r="B21">
        <v>15</v>
      </c>
      <c r="C21" s="2">
        <v>52.88</v>
      </c>
      <c r="D21" s="2">
        <f t="shared" si="0"/>
        <v>64.174757281553397</v>
      </c>
      <c r="E21" s="2">
        <f t="shared" si="1"/>
        <v>46.23185871655884</v>
      </c>
      <c r="F21" s="3">
        <v>4.987552</v>
      </c>
      <c r="G21" s="6">
        <f>((F21-F6)/F6)*100</f>
        <v>-4.791700373966274E-3</v>
      </c>
      <c r="H21" s="3">
        <v>1.12E-4</v>
      </c>
      <c r="I21" s="6">
        <f t="shared" si="2"/>
        <v>2.2455906224135608E-3</v>
      </c>
      <c r="J21" s="3">
        <v>17.050232000000001</v>
      </c>
      <c r="K21" s="6">
        <f>((J21-J6)/J6)*100</f>
        <v>3.5196655666481162E-2</v>
      </c>
      <c r="L21" s="3">
        <v>1.5150000000000001E-3</v>
      </c>
      <c r="M21" s="6">
        <f t="shared" si="3"/>
        <v>8.8855095930659468E-3</v>
      </c>
      <c r="N21" s="11">
        <v>367.31299999999999</v>
      </c>
      <c r="O21" s="6">
        <f>((N21-N3)/N3)*100</f>
        <v>2.6687362988988248E-2</v>
      </c>
      <c r="P21" s="11">
        <v>5.6000000000000001E-2</v>
      </c>
      <c r="Q21" s="6">
        <f t="shared" si="4"/>
        <v>1.5245852991862527E-2</v>
      </c>
      <c r="R21" s="9"/>
      <c r="S21" s="4">
        <v>8.8268959999999996</v>
      </c>
      <c r="T21" s="4">
        <f>((S21-S3)/S3)*100</f>
        <v>0.10610669188912514</v>
      </c>
      <c r="U21" s="4">
        <v>8.7699999999999996E-4</v>
      </c>
      <c r="V21" s="4">
        <f t="shared" si="5"/>
        <v>9.9355424602261093E-3</v>
      </c>
      <c r="W21" s="4">
        <v>8.3196189999999994</v>
      </c>
      <c r="X21" s="4">
        <f>((W21-W3)/W3)*100</f>
        <v>3.4207975351967915E-2</v>
      </c>
      <c r="Y21" s="4">
        <v>8.4900000000000004E-4</v>
      </c>
      <c r="Z21" s="4">
        <f t="shared" si="6"/>
        <v>1.0204794233966724E-2</v>
      </c>
      <c r="AA21" s="4">
        <v>11.046595999999999</v>
      </c>
      <c r="AB21" s="4">
        <f>((AA21-AA3)/AA3)*100</f>
        <v>4.6687746644649607E-2</v>
      </c>
      <c r="AC21" s="4">
        <v>1.1379999999999999E-3</v>
      </c>
      <c r="AD21" s="4">
        <f t="shared" si="7"/>
        <v>1.0301816052655496E-2</v>
      </c>
      <c r="AE21" s="9">
        <v>110.63346</v>
      </c>
      <c r="AF21" s="4">
        <f>((AE21-AE3)/AE3)*100</f>
        <v>7.3672109935787261E-3</v>
      </c>
      <c r="AG21" s="4">
        <v>6.5900000000000004E-3</v>
      </c>
      <c r="AH21" s="4">
        <f t="shared" si="8"/>
        <v>5.956606617925536E-3</v>
      </c>
      <c r="AI21" s="9">
        <v>759.18600000000004</v>
      </c>
      <c r="AJ21" s="4">
        <f>((AI21-AI3)/AI3)*100</f>
        <v>0.1818402550514171</v>
      </c>
      <c r="AK21" s="9">
        <v>0.157</v>
      </c>
      <c r="AL21" s="4">
        <f t="shared" si="9"/>
        <v>2.0680044152552868E-2</v>
      </c>
    </row>
    <row r="22" spans="1:38" x14ac:dyDescent="0.3">
      <c r="A22">
        <v>20</v>
      </c>
      <c r="B22">
        <v>16</v>
      </c>
      <c r="C22" s="2">
        <v>46.02</v>
      </c>
      <c r="D22" s="2">
        <f t="shared" si="0"/>
        <v>55.849514563106794</v>
      </c>
      <c r="E22" s="2">
        <f t="shared" si="1"/>
        <v>37.779632492782575</v>
      </c>
      <c r="F22" s="3">
        <v>4.9876950000000004</v>
      </c>
      <c r="G22" s="6">
        <f>((F22-F6)/F6)*100</f>
        <v>-1.9246997317892396E-3</v>
      </c>
      <c r="H22" s="3">
        <v>1.03E-4</v>
      </c>
      <c r="I22" s="6">
        <f t="shared" si="2"/>
        <v>2.0650821672135119E-3</v>
      </c>
      <c r="J22" s="3">
        <v>17.050837000000001</v>
      </c>
      <c r="K22" s="6">
        <f>((J22-J6)/J6)*100</f>
        <v>3.8746243377469326E-2</v>
      </c>
      <c r="L22" s="3">
        <v>1.371E-3</v>
      </c>
      <c r="M22" s="6">
        <f t="shared" si="3"/>
        <v>8.0406609951171309E-3</v>
      </c>
      <c r="N22" s="11">
        <v>367.34699999999998</v>
      </c>
      <c r="O22" s="6">
        <f>((N22-N3)/N3)*100</f>
        <v>3.5946244025980699E-2</v>
      </c>
      <c r="P22" s="11">
        <v>5.1999999999999998E-2</v>
      </c>
      <c r="Q22" s="6">
        <f t="shared" si="4"/>
        <v>1.4155553196296689E-2</v>
      </c>
      <c r="R22" s="9"/>
      <c r="S22" s="4">
        <v>8.8282299999999996</v>
      </c>
      <c r="T22" s="4">
        <f>((S22-S3)/S3)*100</f>
        <v>0.12123562807767599</v>
      </c>
      <c r="U22" s="4">
        <v>8.8800000000000001E-4</v>
      </c>
      <c r="V22" s="4">
        <f t="shared" si="5"/>
        <v>1.0058641426424098E-2</v>
      </c>
      <c r="W22" s="4">
        <v>8.3195859999999993</v>
      </c>
      <c r="X22" s="4">
        <f>((W22-W3)/W3)*100</f>
        <v>3.3811186885668698E-2</v>
      </c>
      <c r="Y22" s="4">
        <v>8.6899999999999998E-4</v>
      </c>
      <c r="Z22" s="4">
        <f t="shared" si="6"/>
        <v>1.044523128915309E-2</v>
      </c>
      <c r="AA22" s="4">
        <v>11.04612</v>
      </c>
      <c r="AB22" s="4">
        <f>((AA22-AA3)/AA3)*100</f>
        <v>4.2376715140708836E-2</v>
      </c>
      <c r="AC22" s="4">
        <v>1.1199999999999999E-3</v>
      </c>
      <c r="AD22" s="4">
        <f t="shared" si="7"/>
        <v>1.0139306833530686E-2</v>
      </c>
      <c r="AE22" s="9">
        <v>110.62917</v>
      </c>
      <c r="AF22" s="4">
        <f>((AE22-AE3)/AE3)*100</f>
        <v>3.4892557589245024E-3</v>
      </c>
      <c r="AG22" s="4">
        <v>6.9199999999999999E-3</v>
      </c>
      <c r="AH22" s="4">
        <f t="shared" si="8"/>
        <v>6.2551314449886949E-3</v>
      </c>
      <c r="AI22" s="9">
        <v>759.28599999999994</v>
      </c>
      <c r="AJ22" s="4">
        <f>((AI22-AI3)/AI3)*100</f>
        <v>0.19503620969954816</v>
      </c>
      <c r="AK22" s="9">
        <v>0.14899999999999999</v>
      </c>
      <c r="AL22" s="4">
        <f t="shared" si="9"/>
        <v>1.9623699106792434E-2</v>
      </c>
    </row>
    <row r="23" spans="1:38" x14ac:dyDescent="0.3">
      <c r="A23">
        <v>21</v>
      </c>
      <c r="B23">
        <v>17</v>
      </c>
      <c r="C23" s="2">
        <v>39.57</v>
      </c>
      <c r="D23" s="2">
        <f t="shared" si="0"/>
        <v>48.021844660194176</v>
      </c>
      <c r="E23" s="2">
        <f t="shared" si="1"/>
        <v>30.722248461752471</v>
      </c>
      <c r="F23" s="3">
        <v>4.9873149999999997</v>
      </c>
      <c r="G23" s="6">
        <f>((F23-F6)/F6)*100</f>
        <v>-9.543302836865478E-3</v>
      </c>
      <c r="H23" s="3">
        <v>1.01E-4</v>
      </c>
      <c r="I23" s="6">
        <f t="shared" si="2"/>
        <v>2.0251377745339927E-3</v>
      </c>
      <c r="J23" s="3">
        <v>17.051134000000001</v>
      </c>
      <c r="K23" s="6">
        <f>((J23-J6)/J6)*100</f>
        <v>4.0488768253770714E-2</v>
      </c>
      <c r="L23" s="3">
        <v>1.3569999999999999E-3</v>
      </c>
      <c r="M23" s="6">
        <f t="shared" si="3"/>
        <v>7.9584149652451256E-3</v>
      </c>
      <c r="N23" s="11">
        <v>367.29700000000003</v>
      </c>
      <c r="O23" s="6">
        <f>((N23-N3)/N3)*100</f>
        <v>2.2330242501000908E-2</v>
      </c>
      <c r="P23" s="11">
        <v>5.1999999999999998E-2</v>
      </c>
      <c r="Q23" s="6">
        <f t="shared" si="4"/>
        <v>1.4157480186334219E-2</v>
      </c>
      <c r="R23" s="9"/>
      <c r="S23" s="4">
        <v>8.8282790000000002</v>
      </c>
      <c r="T23" s="4">
        <f>((S23-S3)/S3)*100</f>
        <v>0.12179133862733758</v>
      </c>
      <c r="U23" s="4">
        <v>9.8400000000000007E-4</v>
      </c>
      <c r="V23" s="4">
        <f t="shared" si="5"/>
        <v>1.114600025667517E-2</v>
      </c>
      <c r="W23" s="4">
        <v>8.3191699999999997</v>
      </c>
      <c r="X23" s="4">
        <f>((W23-W3)/W3)*100</f>
        <v>2.880924743174669E-2</v>
      </c>
      <c r="Y23" s="4">
        <v>9.7400000000000004E-4</v>
      </c>
      <c r="Z23" s="4">
        <f t="shared" si="6"/>
        <v>1.1707898744706504E-2</v>
      </c>
      <c r="AA23" s="4">
        <v>11.046620000000001</v>
      </c>
      <c r="AB23" s="4">
        <f>((AA23-AA3)/AA3)*100</f>
        <v>4.6905109577636148E-2</v>
      </c>
      <c r="AC23" s="4">
        <v>1.2149999999999999E-3</v>
      </c>
      <c r="AD23" s="4">
        <f t="shared" si="7"/>
        <v>1.0998839464017047E-2</v>
      </c>
      <c r="AE23" s="9">
        <v>110.62826</v>
      </c>
      <c r="AF23" s="4">
        <f>((AE23-AE3)/AE3)*100</f>
        <v>2.6666591939931775E-3</v>
      </c>
      <c r="AG23" s="4">
        <v>7.9299999999999995E-3</v>
      </c>
      <c r="AH23" s="4">
        <f t="shared" si="8"/>
        <v>7.1681503442248846E-3</v>
      </c>
      <c r="AI23" s="9">
        <v>759.29100000000005</v>
      </c>
      <c r="AJ23" s="4">
        <f>((AI23-AI3)/AI3)*100</f>
        <v>0.19569600743196969</v>
      </c>
      <c r="AK23" s="9">
        <v>0.154</v>
      </c>
      <c r="AL23" s="4">
        <f t="shared" si="9"/>
        <v>2.0282078939431653E-2</v>
      </c>
    </row>
    <row r="24" spans="1:38" x14ac:dyDescent="0.3">
      <c r="A24">
        <v>22</v>
      </c>
      <c r="B24">
        <v>18</v>
      </c>
      <c r="C24" s="2">
        <v>34.07</v>
      </c>
      <c r="D24" s="2">
        <f t="shared" si="0"/>
        <v>41.347087378640772</v>
      </c>
      <c r="E24" s="2">
        <f t="shared" si="1"/>
        <v>25.282451811587482</v>
      </c>
      <c r="F24" s="3">
        <v>4.9875670000000003</v>
      </c>
      <c r="G24" s="6">
        <f>((F24-F6)/F6)*100</f>
        <v>-4.4909660408653023E-3</v>
      </c>
      <c r="H24" s="3">
        <v>9.7E-5</v>
      </c>
      <c r="I24" s="6">
        <f t="shared" si="2"/>
        <v>1.9448360292703836E-3</v>
      </c>
      <c r="J24" s="3">
        <v>17.051784999999999</v>
      </c>
      <c r="K24" s="6">
        <f>((J24-J6)/J6)*100</f>
        <v>4.4308241972522013E-2</v>
      </c>
      <c r="L24" s="3">
        <v>1.3129999999999999E-3</v>
      </c>
      <c r="M24" s="6">
        <f t="shared" si="3"/>
        <v>7.7000736286552997E-3</v>
      </c>
      <c r="N24" s="11">
        <v>367.34800000000001</v>
      </c>
      <c r="O24" s="6">
        <f>((N24-N3)/N3)*100</f>
        <v>3.6218564056489579E-2</v>
      </c>
      <c r="P24" s="11">
        <v>0.05</v>
      </c>
      <c r="Q24" s="6">
        <f t="shared" si="4"/>
        <v>1.361107179023705E-2</v>
      </c>
      <c r="R24" s="9"/>
      <c r="S24" s="4">
        <v>8.8293890000000008</v>
      </c>
      <c r="T24" s="4">
        <f>((S24-S3)/S3)*100</f>
        <v>0.13437988373176138</v>
      </c>
      <c r="U24" s="4">
        <v>1.042E-3</v>
      </c>
      <c r="V24" s="4">
        <f t="shared" si="5"/>
        <v>1.1801496117115236E-2</v>
      </c>
      <c r="W24" s="4">
        <v>8.3190069999999992</v>
      </c>
      <c r="X24" s="4">
        <f>((W24-W3)/W3)*100</f>
        <v>2.684935288609017E-2</v>
      </c>
      <c r="Y24" s="4">
        <v>1.039E-3</v>
      </c>
      <c r="Z24" s="4">
        <f t="shared" si="6"/>
        <v>1.2489471399651427E-2</v>
      </c>
      <c r="AA24" s="4">
        <v>11.047397</v>
      </c>
      <c r="AB24" s="4">
        <f>((AA24-AA3)/AA3)*100</f>
        <v>5.3942234532606798E-2</v>
      </c>
      <c r="AC24" s="4">
        <v>1.2639999999999999E-3</v>
      </c>
      <c r="AD24" s="4">
        <f t="shared" si="7"/>
        <v>1.1441609276827835E-2</v>
      </c>
      <c r="AE24" s="9">
        <v>110.62085999999999</v>
      </c>
      <c r="AF24" s="4">
        <f>((AE24-AE3)/AE3)*100</f>
        <v>-4.0225875977257068E-3</v>
      </c>
      <c r="AG24" s="4">
        <v>8.6499999999999997E-3</v>
      </c>
      <c r="AH24" s="4">
        <f t="shared" si="8"/>
        <v>7.8195016744581451E-3</v>
      </c>
      <c r="AI24" s="9">
        <v>759.46199999999999</v>
      </c>
      <c r="AJ24" s="4">
        <f>((AI24-AI3)/AI3)*100</f>
        <v>0.21826108988028584</v>
      </c>
      <c r="AK24" s="9">
        <v>0.154</v>
      </c>
      <c r="AL24" s="4">
        <f t="shared" si="9"/>
        <v>2.0277512238927032E-2</v>
      </c>
    </row>
    <row r="25" spans="1:38" x14ac:dyDescent="0.3">
      <c r="A25">
        <v>23</v>
      </c>
      <c r="B25">
        <v>19</v>
      </c>
      <c r="C25" s="2">
        <v>27.41</v>
      </c>
      <c r="D25" s="2">
        <f t="shared" si="0"/>
        <v>33.264563106796111</v>
      </c>
      <c r="E25" s="2">
        <f t="shared" si="1"/>
        <v>19.306555847083057</v>
      </c>
      <c r="F25" s="3">
        <v>4.9875959999999999</v>
      </c>
      <c r="G25" s="6">
        <f>((F25-F6)/F6)*100</f>
        <v>-3.9095463302236035E-3</v>
      </c>
      <c r="H25" s="3">
        <v>9.1000000000000003E-5</v>
      </c>
      <c r="I25" s="6">
        <f t="shared" si="2"/>
        <v>1.8245262848073502E-3</v>
      </c>
      <c r="J25" s="3">
        <v>17.051689</v>
      </c>
      <c r="K25" s="6">
        <f>((J25-J6)/J6)*100</f>
        <v>4.3745001608469211E-2</v>
      </c>
      <c r="L25" s="3">
        <v>1.235E-3</v>
      </c>
      <c r="M25" s="6">
        <f t="shared" si="3"/>
        <v>7.242684287755893E-3</v>
      </c>
      <c r="N25" s="11">
        <v>367.35</v>
      </c>
      <c r="O25" s="6">
        <f>((N25-N3)/N3)*100</f>
        <v>3.6763204117491871E-2</v>
      </c>
      <c r="P25" s="11">
        <v>4.8000000000000001E-2</v>
      </c>
      <c r="Q25" s="6">
        <f t="shared" si="4"/>
        <v>1.3066557778685178E-2</v>
      </c>
      <c r="R25" s="9"/>
      <c r="S25" s="4">
        <v>8.8291769999999996</v>
      </c>
      <c r="T25" s="4">
        <f>((S25-S3)/S3)*100</f>
        <v>0.13197558502712031</v>
      </c>
      <c r="U25" s="4">
        <v>1.152E-3</v>
      </c>
      <c r="V25" s="4">
        <f t="shared" si="5"/>
        <v>1.3047648721959026E-2</v>
      </c>
      <c r="W25" s="4">
        <v>8.3196490000000001</v>
      </c>
      <c r="X25" s="4">
        <f>((W25-W3)/W3)*100</f>
        <v>3.4568692139518478E-2</v>
      </c>
      <c r="Y25" s="4">
        <v>1.1659999999999999E-3</v>
      </c>
      <c r="Z25" s="4">
        <f t="shared" si="6"/>
        <v>1.4015014335340348E-2</v>
      </c>
      <c r="AA25" s="4">
        <v>11.04758</v>
      </c>
      <c r="AB25" s="4">
        <f>((AA25-AA3)/AA3)*100</f>
        <v>5.5599626896518567E-2</v>
      </c>
      <c r="AC25" s="4">
        <v>1.3730000000000001E-3</v>
      </c>
      <c r="AD25" s="4">
        <f t="shared" si="7"/>
        <v>1.2428061168147235E-2</v>
      </c>
      <c r="AE25" s="9">
        <v>110.62479999999999</v>
      </c>
      <c r="AF25" s="4">
        <f>((AE25-AE3)/AE3)*100</f>
        <v>-4.6101565727188617E-4</v>
      </c>
      <c r="AG25" s="4">
        <v>9.9799999999999993E-3</v>
      </c>
      <c r="AH25" s="4">
        <f t="shared" si="8"/>
        <v>9.0214852365834795E-3</v>
      </c>
      <c r="AI25" s="9">
        <v>759.495</v>
      </c>
      <c r="AJ25" s="4">
        <f>((AI25-AI3)/AI3)*100</f>
        <v>0.22261575491417507</v>
      </c>
      <c r="AK25" s="9">
        <v>0.158</v>
      </c>
      <c r="AL25" s="4">
        <f t="shared" si="9"/>
        <v>2.0803296927563712E-2</v>
      </c>
    </row>
    <row r="26" spans="1:38" x14ac:dyDescent="0.3">
      <c r="A26">
        <v>24</v>
      </c>
      <c r="B26">
        <v>20</v>
      </c>
      <c r="C26" s="2">
        <v>22.96</v>
      </c>
      <c r="D26" s="2">
        <f t="shared" si="0"/>
        <v>27.864077669902908</v>
      </c>
      <c r="E26" s="2">
        <f t="shared" si="1"/>
        <v>15.641037285980286</v>
      </c>
      <c r="F26" s="3">
        <v>4.9875860000000003</v>
      </c>
      <c r="G26" s="6">
        <f>((F26-F6)/F6)*100</f>
        <v>-4.1100358856123809E-3</v>
      </c>
      <c r="H26" s="3">
        <v>8.6000000000000003E-5</v>
      </c>
      <c r="I26" s="6">
        <f t="shared" si="2"/>
        <v>1.7242810449784726E-3</v>
      </c>
      <c r="J26" s="3">
        <v>17.052999</v>
      </c>
      <c r="K26" s="6">
        <f>((J26-J6)/J6)*100</f>
        <v>5.1430885743004008E-2</v>
      </c>
      <c r="L26" s="3">
        <v>1.1559999999999999E-3</v>
      </c>
      <c r="M26" s="6">
        <f t="shared" si="3"/>
        <v>6.7788662862174557E-3</v>
      </c>
      <c r="N26" s="11">
        <v>367.37700000000001</v>
      </c>
      <c r="O26" s="6">
        <f>((N26-N3)/N3)*100</f>
        <v>4.4115844940984049E-2</v>
      </c>
      <c r="P26" s="11">
        <v>4.4999999999999998E-2</v>
      </c>
      <c r="Q26" s="6">
        <f t="shared" si="4"/>
        <v>1.224899762369446E-2</v>
      </c>
      <c r="R26" s="9"/>
      <c r="S26" s="4">
        <v>8.8315520000000003</v>
      </c>
      <c r="T26" s="4">
        <f>((S26-S3)/S3)*100</f>
        <v>0.15891053513792991</v>
      </c>
      <c r="U26" s="4">
        <v>1.317E-3</v>
      </c>
      <c r="V26" s="4">
        <f t="shared" si="5"/>
        <v>1.4912441210786056E-2</v>
      </c>
      <c r="W26" s="4">
        <v>8.3202289999999994</v>
      </c>
      <c r="X26" s="4">
        <f>((W26-W3)/W3)*100</f>
        <v>4.1542550032006104E-2</v>
      </c>
      <c r="Y26" s="4">
        <v>1.3309999999999999E-3</v>
      </c>
      <c r="Z26" s="4">
        <f t="shared" si="6"/>
        <v>1.5997155847513333E-2</v>
      </c>
      <c r="AA26" s="4">
        <v>11.046901999999999</v>
      </c>
      <c r="AB26" s="4">
        <f>((AA26-AA3)/AA3)*100</f>
        <v>4.9459124040047001E-2</v>
      </c>
      <c r="AC26" s="4">
        <v>1.5610000000000001E-3</v>
      </c>
      <c r="AD26" s="4">
        <f t="shared" si="7"/>
        <v>1.4130658532138695E-2</v>
      </c>
      <c r="AE26" s="9">
        <v>110.61870999999999</v>
      </c>
      <c r="AF26" s="4">
        <f>((AE26-AE3)/AE3)*100</f>
        <v>-5.9660849764000068E-3</v>
      </c>
      <c r="AG26" s="4">
        <v>1.1650000000000001E-2</v>
      </c>
      <c r="AH26" s="4">
        <f t="shared" si="8"/>
        <v>1.0531672264122409E-2</v>
      </c>
      <c r="AI26" s="9">
        <v>759.73599999999999</v>
      </c>
      <c r="AJ26" s="4">
        <f>((AI26-AI3)/AI3)*100</f>
        <v>0.25441800561619793</v>
      </c>
      <c r="AK26" s="9">
        <v>0.16600000000000001</v>
      </c>
      <c r="AL26" s="4">
        <f t="shared" si="9"/>
        <v>2.1849695157265155E-2</v>
      </c>
    </row>
    <row r="27" spans="1:38" x14ac:dyDescent="0.3">
      <c r="A27">
        <v>25</v>
      </c>
      <c r="B27">
        <v>21</v>
      </c>
      <c r="C27" s="2">
        <v>18.989999999999998</v>
      </c>
      <c r="D27" s="2">
        <f t="shared" si="0"/>
        <v>23.046116504854368</v>
      </c>
      <c r="E27" s="2">
        <f t="shared" si="1"/>
        <v>12.568321080121114</v>
      </c>
      <c r="F27" s="3">
        <v>4.9876639999999997</v>
      </c>
      <c r="G27" s="6">
        <f>((F27-F6)/F6)*100</f>
        <v>-2.5462173535336233E-3</v>
      </c>
      <c r="H27" s="3">
        <v>8.6000000000000003E-5</v>
      </c>
      <c r="I27" s="6">
        <f t="shared" si="2"/>
        <v>1.7242540796653506E-3</v>
      </c>
      <c r="J27" s="3">
        <v>17.053515999999998</v>
      </c>
      <c r="K27" s="6">
        <f>((J27-J6)/J6)*100</f>
        <v>5.4464169786929868E-2</v>
      </c>
      <c r="L27" s="3">
        <v>1.1440000000000001E-3</v>
      </c>
      <c r="M27" s="6">
        <f t="shared" si="3"/>
        <v>6.708294055020679E-3</v>
      </c>
      <c r="N27" s="11">
        <v>367.4</v>
      </c>
      <c r="O27" s="6">
        <f>((N27-N3)/N3)*100</f>
        <v>5.0379205642471656E-2</v>
      </c>
      <c r="P27" s="11">
        <v>4.4999999999999998E-2</v>
      </c>
      <c r="Q27" s="6">
        <f t="shared" si="4"/>
        <v>1.2248230811105062E-2</v>
      </c>
      <c r="R27" s="9"/>
      <c r="S27" s="4">
        <v>8.8317619999999994</v>
      </c>
      <c r="T27" s="4">
        <f>((S27-S3)/S3)*100</f>
        <v>0.16129215177929651</v>
      </c>
      <c r="U27" s="4">
        <v>1.627E-3</v>
      </c>
      <c r="V27" s="4">
        <f t="shared" si="5"/>
        <v>1.842214498080904E-2</v>
      </c>
      <c r="W27" s="4">
        <v>8.3199260000000006</v>
      </c>
      <c r="X27" s="4">
        <f>((W27-W3)/W3)*100</f>
        <v>3.7899310477837241E-2</v>
      </c>
      <c r="Y27" s="4">
        <v>1.67E-3</v>
      </c>
      <c r="Z27" s="4">
        <f t="shared" si="6"/>
        <v>2.0072293912229505E-2</v>
      </c>
      <c r="AA27" s="4">
        <v>11.048086</v>
      </c>
      <c r="AB27" s="4">
        <f>((AA27-AA3)/AA3)*100</f>
        <v>6.0182362066680442E-2</v>
      </c>
      <c r="AC27" s="4">
        <v>1.892E-3</v>
      </c>
      <c r="AD27" s="4">
        <f t="shared" si="7"/>
        <v>1.7125138236614018E-2</v>
      </c>
      <c r="AE27" s="9">
        <v>110.6151</v>
      </c>
      <c r="AF27" s="4">
        <f>((AE27-AE3)/AE3)*100</f>
        <v>-9.2293526680293312E-3</v>
      </c>
      <c r="AG27" s="4">
        <v>1.453E-2</v>
      </c>
      <c r="AH27" s="4">
        <f t="shared" si="8"/>
        <v>1.3135638805190249E-2</v>
      </c>
      <c r="AI27" s="9">
        <v>759.82600000000002</v>
      </c>
      <c r="AJ27" s="4">
        <f>((AI27-AI3)/AI3)*100</f>
        <v>0.26629436479953089</v>
      </c>
      <c r="AK27" s="9">
        <v>0.191</v>
      </c>
      <c r="AL27" s="4">
        <f t="shared" si="9"/>
        <v>2.5137334073853754E-2</v>
      </c>
    </row>
    <row r="28" spans="1:38" x14ac:dyDescent="0.3">
      <c r="A28">
        <v>26</v>
      </c>
      <c r="B28">
        <v>22</v>
      </c>
      <c r="C28" s="2">
        <v>13.22</v>
      </c>
      <c r="D28" s="2">
        <f t="shared" si="0"/>
        <v>16.043689320388349</v>
      </c>
      <c r="E28" s="2">
        <f t="shared" si="1"/>
        <v>8.4019193492007993</v>
      </c>
      <c r="F28" s="3">
        <v>4.9874729999999996</v>
      </c>
      <c r="G28" s="6">
        <f>((F28-F6)/F6)*100</f>
        <v>-6.3755678616052771E-3</v>
      </c>
      <c r="H28" s="3">
        <v>8.1000000000000004E-5</v>
      </c>
      <c r="I28" s="6">
        <f t="shared" si="2"/>
        <v>1.6240689423281092E-3</v>
      </c>
      <c r="J28" s="3">
        <v>17.053464999999999</v>
      </c>
      <c r="K28" s="6">
        <f>((J28-J6)/J6)*100</f>
        <v>5.4164948343529425E-2</v>
      </c>
      <c r="L28" s="3">
        <v>1.091E-3</v>
      </c>
      <c r="M28" s="6">
        <f t="shared" si="3"/>
        <v>6.3975268369214121E-3</v>
      </c>
      <c r="N28" s="11">
        <v>367.37</v>
      </c>
      <c r="O28" s="6">
        <f>((N28-N3)/N3)*100</f>
        <v>4.2209604727483779E-2</v>
      </c>
      <c r="P28" s="11">
        <v>4.2999999999999997E-2</v>
      </c>
      <c r="Q28" s="6">
        <f t="shared" si="4"/>
        <v>1.17048207529194E-2</v>
      </c>
      <c r="R28" s="9"/>
      <c r="S28" s="4">
        <v>8.8348659999999999</v>
      </c>
      <c r="T28" s="4">
        <f>((S28-S3)/S3)*100</f>
        <v>0.19649471394516632</v>
      </c>
      <c r="U28" s="4">
        <v>2.264E-3</v>
      </c>
      <c r="V28" s="4">
        <f t="shared" si="5"/>
        <v>2.5625742371191595E-2</v>
      </c>
      <c r="W28" s="4">
        <v>8.3194320000000008</v>
      </c>
      <c r="X28" s="4">
        <f>((W28-W3)/W3)*100</f>
        <v>3.195950737630085E-2</v>
      </c>
      <c r="Y28" s="4">
        <v>2.3389999999999999E-3</v>
      </c>
      <c r="Z28" s="4">
        <f t="shared" si="6"/>
        <v>2.8114900151837284E-2</v>
      </c>
      <c r="AA28" s="4">
        <v>11.049379</v>
      </c>
      <c r="AB28" s="4">
        <f>((AA28-AA3)/AA3)*100</f>
        <v>7.1892790080564067E-2</v>
      </c>
      <c r="AC28" s="4">
        <v>2.614E-3</v>
      </c>
      <c r="AD28" s="4">
        <f t="shared" si="7"/>
        <v>2.3657438123898186E-2</v>
      </c>
      <c r="AE28" s="9">
        <v>110.6019</v>
      </c>
      <c r="AF28" s="4">
        <f>((AE28-AE3)/AE3)*100</f>
        <v>-2.1161522620816501E-2</v>
      </c>
      <c r="AG28" s="4">
        <v>2.0750000000000001E-2</v>
      </c>
      <c r="AH28" s="4">
        <f t="shared" si="8"/>
        <v>1.8760979693838897E-2</v>
      </c>
      <c r="AI28" s="9">
        <v>760.20299999999997</v>
      </c>
      <c r="AJ28" s="4">
        <f>((AI28-AI3)/AI3)*100</f>
        <v>0.31604311382302402</v>
      </c>
      <c r="AK28" s="9">
        <v>0.247</v>
      </c>
      <c r="AL28" s="4">
        <f t="shared" si="9"/>
        <v>3.2491321397047898E-2</v>
      </c>
    </row>
    <row r="29" spans="1:38" x14ac:dyDescent="0.3">
      <c r="A29">
        <v>27</v>
      </c>
      <c r="B29">
        <v>23</v>
      </c>
      <c r="C29" s="2">
        <v>10.41</v>
      </c>
      <c r="D29" s="2">
        <f t="shared" si="0"/>
        <v>12.633495145631068</v>
      </c>
      <c r="E29" s="2">
        <f t="shared" si="1"/>
        <v>6.4904633002021122</v>
      </c>
      <c r="F29" s="3">
        <v>4.9875119999999997</v>
      </c>
      <c r="G29" s="6">
        <f>((F29-F6)/F6)*100</f>
        <v>-5.5936585955569957E-3</v>
      </c>
      <c r="H29" s="3">
        <v>8.1000000000000004E-5</v>
      </c>
      <c r="I29" s="6">
        <f t="shared" si="2"/>
        <v>1.6240562428721976E-3</v>
      </c>
      <c r="J29" s="3">
        <v>17.053740999999999</v>
      </c>
      <c r="K29" s="6">
        <f>((J29-J6)/J6)*100</f>
        <v>5.578426439019165E-2</v>
      </c>
      <c r="L29" s="3">
        <v>1.0889999999999999E-3</v>
      </c>
      <c r="M29" s="6">
        <f t="shared" si="3"/>
        <v>6.3856956664229856E-3</v>
      </c>
      <c r="N29" s="11">
        <v>367.38200000000001</v>
      </c>
      <c r="O29" s="6">
        <f>((N29-N3)/N3)*100</f>
        <v>4.5477445093482026E-2</v>
      </c>
      <c r="P29" s="11">
        <v>4.2999999999999997E-2</v>
      </c>
      <c r="Q29" s="6">
        <f t="shared" si="4"/>
        <v>1.1704438431931884E-2</v>
      </c>
      <c r="R29" s="9"/>
      <c r="S29" s="4">
        <v>8.8351450000000007</v>
      </c>
      <c r="T29" s="4">
        <f>((S29-S3)/S3)*100</f>
        <v>0.19965886176871811</v>
      </c>
      <c r="U29" s="4">
        <v>3.186E-3</v>
      </c>
      <c r="V29" s="4">
        <f t="shared" si="5"/>
        <v>3.6060528717978026E-2</v>
      </c>
      <c r="W29" s="4">
        <v>8.320214</v>
      </c>
      <c r="X29" s="4">
        <f>((W29-W3)/W3)*100</f>
        <v>4.1362191638241501E-2</v>
      </c>
      <c r="Y29" s="4">
        <v>3.362E-3</v>
      </c>
      <c r="Z29" s="4">
        <f t="shared" si="6"/>
        <v>4.040761451568433E-2</v>
      </c>
      <c r="AA29" s="4">
        <v>11.04923</v>
      </c>
      <c r="AB29" s="4">
        <f>((AA29-AA3)/AA3)*100</f>
        <v>7.0543328538357764E-2</v>
      </c>
      <c r="AC29" s="4">
        <v>3.6329999999999999E-3</v>
      </c>
      <c r="AD29" s="4">
        <f t="shared" si="7"/>
        <v>3.2880119248128607E-2</v>
      </c>
      <c r="AE29" s="9">
        <v>110.64167999999999</v>
      </c>
      <c r="AF29" s="4">
        <f>((AE29-AE3)/AE3)*100</f>
        <v>1.4797698645992395E-2</v>
      </c>
      <c r="AG29" s="4">
        <v>2.8649999999999998E-2</v>
      </c>
      <c r="AH29" s="4">
        <f t="shared" si="8"/>
        <v>2.5894400735780587E-2</v>
      </c>
      <c r="AI29" s="9">
        <v>760.09</v>
      </c>
      <c r="AJ29" s="4">
        <f>((AI29-AI3)/AI3)*100</f>
        <v>0.30113168507062993</v>
      </c>
      <c r="AK29" s="9">
        <v>0.33300000000000002</v>
      </c>
      <c r="AL29" s="4">
        <f t="shared" si="9"/>
        <v>4.3810601376152822E-2</v>
      </c>
    </row>
    <row r="30" spans="1:38" x14ac:dyDescent="0.3">
      <c r="A30">
        <v>28</v>
      </c>
      <c r="B30">
        <v>24</v>
      </c>
      <c r="C30" s="2">
        <v>6.42</v>
      </c>
      <c r="D30" s="2">
        <f t="shared" si="0"/>
        <v>7.7912621359223291</v>
      </c>
      <c r="E30" s="2">
        <f t="shared" si="1"/>
        <v>3.8977202586337736</v>
      </c>
      <c r="F30" s="3">
        <v>4.98773</v>
      </c>
      <c r="G30" s="6">
        <f>((F30-F6)/F6)*100</f>
        <v>-1.2229862879107141E-3</v>
      </c>
      <c r="H30" s="3">
        <v>7.7000000000000001E-5</v>
      </c>
      <c r="I30" s="6">
        <f t="shared" si="2"/>
        <v>1.5437884568731666E-3</v>
      </c>
      <c r="J30" s="3">
        <v>17.055782000000001</v>
      </c>
      <c r="K30" s="6">
        <f>((J30-J6)/J6)*100</f>
        <v>6.7758989213549545E-2</v>
      </c>
      <c r="L30" s="3">
        <v>1.0200000000000001E-3</v>
      </c>
      <c r="M30" s="6">
        <f t="shared" si="3"/>
        <v>5.9803766253578999E-3</v>
      </c>
      <c r="N30" s="11">
        <v>367.45800000000003</v>
      </c>
      <c r="O30" s="6">
        <f>((N30-N3)/N3)*100</f>
        <v>6.617376741147607E-2</v>
      </c>
      <c r="P30" s="11">
        <v>0.04</v>
      </c>
      <c r="Q30" s="6">
        <f t="shared" si="4"/>
        <v>1.088559780981772E-2</v>
      </c>
      <c r="R30" s="9"/>
      <c r="S30" s="4">
        <v>8.8313760000000006</v>
      </c>
      <c r="T30" s="4">
        <f>((S30-S3)/S3)*100</f>
        <v>0.1569145135718272</v>
      </c>
      <c r="U30" s="4">
        <v>5.836E-3</v>
      </c>
      <c r="V30" s="4">
        <f t="shared" si="5"/>
        <v>6.6082567427771161E-2</v>
      </c>
      <c r="W30" s="4">
        <v>8.3187759999999997</v>
      </c>
      <c r="X30" s="4">
        <f>((W30-W3)/W3)*100</f>
        <v>2.4071833622017032E-2</v>
      </c>
      <c r="Y30" s="4">
        <v>6.1720000000000004E-3</v>
      </c>
      <c r="Z30" s="4">
        <f t="shared" si="6"/>
        <v>7.4193607328770492E-2</v>
      </c>
      <c r="AA30" s="4">
        <v>11.051663</v>
      </c>
      <c r="AB30" s="4">
        <f>((AA30-AA3)/AA3)*100</f>
        <v>9.2578495868418278E-2</v>
      </c>
      <c r="AC30" s="4">
        <v>6.4590000000000003E-3</v>
      </c>
      <c r="AD30" s="4">
        <f t="shared" si="7"/>
        <v>5.8443693044205207E-2</v>
      </c>
      <c r="AE30" s="9">
        <v>110.58436</v>
      </c>
      <c r="AF30" s="4">
        <f>((AE30-AE3)/AE3)*100</f>
        <v>-3.7016845421716932E-2</v>
      </c>
      <c r="AG30" s="4">
        <v>5.2540000000000003E-2</v>
      </c>
      <c r="AH30" s="4">
        <f t="shared" si="8"/>
        <v>4.7511239383218384E-2</v>
      </c>
      <c r="AI30" s="9">
        <v>760.08699999999999</v>
      </c>
      <c r="AJ30" s="4">
        <f>((AI30-AI3)/AI3)*100</f>
        <v>0.30073580643117998</v>
      </c>
      <c r="AK30" s="9">
        <v>0.59399999999999997</v>
      </c>
      <c r="AL30" s="4">
        <f t="shared" si="9"/>
        <v>7.8148948738762797E-2</v>
      </c>
    </row>
    <row r="31" spans="1:38" x14ac:dyDescent="0.3">
      <c r="A31">
        <v>29</v>
      </c>
      <c r="B31">
        <v>25</v>
      </c>
      <c r="C31" s="2">
        <v>1.93</v>
      </c>
      <c r="D31" s="2">
        <f t="shared" si="0"/>
        <v>2.3422330097087376</v>
      </c>
      <c r="E31" s="2">
        <f t="shared" si="1"/>
        <v>1.138133873242551</v>
      </c>
      <c r="F31" s="3">
        <v>4.9878030000000004</v>
      </c>
      <c r="G31" s="6">
        <f>((F31-F6)/F6)*100</f>
        <v>2.40587466491462E-4</v>
      </c>
      <c r="H31" s="3">
        <v>8.5000000000000006E-5</v>
      </c>
      <c r="I31" s="6">
        <f t="shared" si="2"/>
        <v>1.7041571208806765E-3</v>
      </c>
      <c r="J31" s="3">
        <v>17.055928999999999</v>
      </c>
      <c r="K31" s="6">
        <f>((J31-J6)/J6)*100</f>
        <v>6.8621451021002797E-2</v>
      </c>
      <c r="L31" s="3">
        <v>1.14E-3</v>
      </c>
      <c r="M31" s="6">
        <f t="shared" si="3"/>
        <v>6.6838927390000273E-3</v>
      </c>
      <c r="N31" s="11">
        <v>367.47199999999998</v>
      </c>
      <c r="O31" s="6">
        <f>((N31-N3)/N3)*100</f>
        <v>6.9986247838461121E-2</v>
      </c>
      <c r="P31" s="11">
        <v>4.4999999999999998E-2</v>
      </c>
      <c r="Q31" s="6">
        <f t="shared" si="4"/>
        <v>1.2245830974876996E-2</v>
      </c>
      <c r="R31" s="9"/>
      <c r="S31" s="4">
        <v>8.8357740000000007</v>
      </c>
      <c r="T31" s="4">
        <f>((S31-S3)/S3)*100</f>
        <v>0.20679237066122091</v>
      </c>
      <c r="U31" s="4">
        <v>1.0560999999999999E-2</v>
      </c>
      <c r="V31" s="4">
        <f t="shared" si="5"/>
        <v>0.11952546545441292</v>
      </c>
      <c r="W31" s="4">
        <v>8.3202420000000004</v>
      </c>
      <c r="X31" s="4">
        <f>((W31-W3)/W3)*100</f>
        <v>4.1698860639952512E-2</v>
      </c>
      <c r="Y31" s="4">
        <v>9.0950000000000007E-3</v>
      </c>
      <c r="Z31" s="4">
        <f t="shared" si="6"/>
        <v>0.10931172434647934</v>
      </c>
      <c r="AA31" s="4">
        <v>11.056806</v>
      </c>
      <c r="AB31" s="4">
        <f>((AA31-AA3)/AA3)*100</f>
        <v>0.13915756104659877</v>
      </c>
      <c r="AC31" s="4">
        <v>1.0992E-2</v>
      </c>
      <c r="AD31" s="4">
        <f t="shared" si="7"/>
        <v>9.9413881368633952E-2</v>
      </c>
      <c r="AE31" s="9">
        <v>110.52154</v>
      </c>
      <c r="AF31" s="4">
        <f>((AE31-AE3)/AE3)*100</f>
        <v>-9.3803126969766018E-2</v>
      </c>
      <c r="AG31" s="4">
        <v>7.7689999999999995E-2</v>
      </c>
      <c r="AH31" s="4">
        <f t="shared" si="8"/>
        <v>7.0293989750776179E-2</v>
      </c>
      <c r="AI31" s="9">
        <v>761.26700000000005</v>
      </c>
      <c r="AJ31" s="4">
        <f>((AI31-AI3)/AI3)*100</f>
        <v>0.45644807127927661</v>
      </c>
      <c r="AK31" s="9">
        <v>0.999</v>
      </c>
      <c r="AL31" s="4">
        <f t="shared" si="9"/>
        <v>0.13122859653708882</v>
      </c>
    </row>
    <row r="32" spans="1:38" x14ac:dyDescent="0.3">
      <c r="A32">
        <v>30</v>
      </c>
      <c r="B32">
        <v>26</v>
      </c>
      <c r="C32" s="2">
        <v>0</v>
      </c>
      <c r="D32" s="2">
        <f t="shared" si="0"/>
        <v>0</v>
      </c>
      <c r="E32" s="2">
        <f t="shared" si="1"/>
        <v>0</v>
      </c>
      <c r="F32" s="3">
        <v>4.9877929999999999</v>
      </c>
      <c r="G32" s="6">
        <f>((F32-F6)/F6)*100</f>
        <v>4.0097911084878181E-5</v>
      </c>
      <c r="H32" s="3">
        <v>7.2000000000000002E-5</v>
      </c>
      <c r="I32" s="6">
        <f t="shared" si="2"/>
        <v>1.4435242200307832E-3</v>
      </c>
      <c r="J32" s="3">
        <v>17.057324999999999</v>
      </c>
      <c r="K32" s="6">
        <f>((J32-J6)/J6)*100</f>
        <v>7.6811904648336635E-2</v>
      </c>
      <c r="L32" s="3">
        <v>9.7300000000000002E-4</v>
      </c>
      <c r="M32" s="6">
        <f t="shared" si="3"/>
        <v>5.7042941961884417E-3</v>
      </c>
      <c r="N32" s="11">
        <v>367.50099999999998</v>
      </c>
      <c r="O32" s="6">
        <f>((N32-N3)/N3)*100</f>
        <v>7.7883528722955592E-2</v>
      </c>
      <c r="P32" s="11">
        <v>3.7999999999999999E-2</v>
      </c>
      <c r="Q32" s="6">
        <f t="shared" si="4"/>
        <v>1.0340107918073693E-2</v>
      </c>
      <c r="R32" s="9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9"/>
      <c r="AF32" s="9"/>
      <c r="AG32" s="4"/>
      <c r="AH32" s="4"/>
      <c r="AI32" s="9"/>
      <c r="AJ32" s="9"/>
      <c r="AK32" s="9"/>
    </row>
    <row r="33" spans="1:37" x14ac:dyDescent="0.3">
      <c r="A33">
        <v>31</v>
      </c>
      <c r="B33">
        <v>27</v>
      </c>
      <c r="F33" s="3">
        <v>4.9874109999999998</v>
      </c>
      <c r="G33" s="6">
        <f>((F33-F6)/F6)*100</f>
        <v>-7.6186031050584305E-3</v>
      </c>
      <c r="H33" s="3">
        <v>7.2999999999999999E-5</v>
      </c>
      <c r="I33" s="6">
        <f t="shared" si="2"/>
        <v>1.4636852667646602E-3</v>
      </c>
      <c r="J33" s="3">
        <v>17.056284000000002</v>
      </c>
      <c r="K33" s="6">
        <f>((J33-J6)/J6)*100</f>
        <v>7.0704266950605194E-2</v>
      </c>
      <c r="L33" s="3">
        <v>9.8200000000000002E-4</v>
      </c>
      <c r="M33" s="6">
        <f t="shared" si="3"/>
        <v>5.7574088236335644E-3</v>
      </c>
      <c r="N33" s="11">
        <v>367.42200000000003</v>
      </c>
      <c r="O33" s="6">
        <f>((N33-N3)/N3)*100</f>
        <v>5.6370246313481337E-2</v>
      </c>
      <c r="P33" s="11">
        <v>3.9E-2</v>
      </c>
      <c r="Q33" s="6">
        <f t="shared" si="4"/>
        <v>1.0614497770955468E-2</v>
      </c>
      <c r="R33" s="9" t="s">
        <v>40</v>
      </c>
      <c r="S33" s="18">
        <f>((S31-S3)/S3)*100</f>
        <v>0.20679237066122091</v>
      </c>
      <c r="T33" s="18"/>
      <c r="U33" s="4"/>
      <c r="V33" s="4"/>
      <c r="W33" s="18">
        <f>((W31-W3)/W3)*100</f>
        <v>4.1698860639952512E-2</v>
      </c>
      <c r="X33" s="18"/>
      <c r="Y33" s="4"/>
      <c r="Z33" s="4"/>
      <c r="AA33" s="18">
        <f>((AA31-AA3)/AA3)*100</f>
        <v>0.13915756104659877</v>
      </c>
      <c r="AB33" s="18"/>
      <c r="AC33" s="4"/>
      <c r="AD33" s="4"/>
      <c r="AE33" s="18">
        <f>((AE31-AE3)/AE3)*100</f>
        <v>-9.3803126969766018E-2</v>
      </c>
      <c r="AF33" s="18"/>
      <c r="AG33" s="4"/>
      <c r="AH33" s="4"/>
      <c r="AI33" s="18">
        <f>((AI31-AI3)/AI3)*100</f>
        <v>0.45644807127927661</v>
      </c>
      <c r="AJ33" s="18"/>
      <c r="AK33" s="9"/>
    </row>
    <row r="34" spans="1:37" x14ac:dyDescent="0.3">
      <c r="A34">
        <v>32</v>
      </c>
      <c r="B34">
        <v>28</v>
      </c>
      <c r="F34" s="3">
        <v>4.9872740000000002</v>
      </c>
      <c r="G34" s="6">
        <f>((F34-F6)/F6)*100</f>
        <v>-1.0365310013980829E-2</v>
      </c>
      <c r="H34" s="3">
        <v>7.3999999999999996E-5</v>
      </c>
      <c r="I34" s="6">
        <f t="shared" si="2"/>
        <v>1.4837765079680802E-3</v>
      </c>
      <c r="J34" s="3">
        <v>17.055821999999999</v>
      </c>
      <c r="K34" s="6">
        <f>((J34-J6)/J6)*100</f>
        <v>6.79936726985646E-2</v>
      </c>
      <c r="L34" s="3">
        <v>9.990000000000001E-4</v>
      </c>
      <c r="M34" s="6">
        <f t="shared" si="3"/>
        <v>5.857237487586351E-3</v>
      </c>
      <c r="N34" s="11">
        <v>367.392</v>
      </c>
      <c r="O34" s="6">
        <f>((N34-N3)/N3)*100</f>
        <v>4.820064539847798E-2</v>
      </c>
      <c r="P34" s="11">
        <v>3.9E-2</v>
      </c>
      <c r="Q34" s="6">
        <f t="shared" si="4"/>
        <v>1.0615364515286125E-2</v>
      </c>
      <c r="R34" s="9" t="s">
        <v>41</v>
      </c>
      <c r="S34" s="18">
        <v>0.12837538733953213</v>
      </c>
      <c r="T34" s="18"/>
      <c r="U34" s="18"/>
      <c r="V34" s="18"/>
      <c r="W34" s="18">
        <v>4.659252029385598E-2</v>
      </c>
      <c r="X34" s="18"/>
      <c r="Y34" s="18"/>
      <c r="Z34" s="18"/>
      <c r="AA34" s="18">
        <v>9.3070199644801052E-2</v>
      </c>
      <c r="AB34" s="18"/>
      <c r="AC34" s="18"/>
      <c r="AD34" s="18"/>
      <c r="AE34" s="18">
        <v>2.1578878039119009E-2</v>
      </c>
      <c r="AF34" s="18"/>
      <c r="AG34" s="18"/>
      <c r="AH34" s="18"/>
      <c r="AI34" s="18">
        <v>0.25398946040228509</v>
      </c>
      <c r="AJ34" s="18"/>
      <c r="AK34" s="9"/>
    </row>
    <row r="35" spans="1:37" x14ac:dyDescent="0.3">
      <c r="A35">
        <v>33</v>
      </c>
      <c r="B35">
        <v>29</v>
      </c>
      <c r="F35" s="3">
        <v>4.9873839999999996</v>
      </c>
      <c r="G35" s="6">
        <f>((F35-F6)/F6)*100</f>
        <v>-8.1599249046330584E-3</v>
      </c>
      <c r="H35" s="3">
        <v>7.4999999999999993E-5</v>
      </c>
      <c r="I35" s="6">
        <f t="shared" si="2"/>
        <v>1.5037943739643869E-3</v>
      </c>
      <c r="J35" s="3">
        <v>17.057034999999999</v>
      </c>
      <c r="K35" s="6">
        <f>((J35-J6)/J6)*100</f>
        <v>7.5110449381914968E-2</v>
      </c>
      <c r="L35" s="3">
        <v>1.008E-3</v>
      </c>
      <c r="M35" s="6">
        <f t="shared" si="3"/>
        <v>5.9095851066729953E-3</v>
      </c>
      <c r="N35" s="11">
        <v>367.43400000000003</v>
      </c>
      <c r="O35" s="6">
        <f>((N35-N6)/N6)*100</f>
        <v>5.8548168803910429E-2</v>
      </c>
      <c r="P35" s="11">
        <v>0.04</v>
      </c>
      <c r="Q35" s="6">
        <f t="shared" si="4"/>
        <v>1.0886308833695303E-2</v>
      </c>
      <c r="R35" s="9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9"/>
      <c r="AF35" s="9"/>
      <c r="AG35" s="4"/>
      <c r="AH35" s="4"/>
      <c r="AI35" s="9"/>
      <c r="AJ35" s="9"/>
      <c r="AK35" s="9"/>
    </row>
    <row r="36" spans="1:37" x14ac:dyDescent="0.3">
      <c r="A36">
        <v>34</v>
      </c>
      <c r="B36">
        <v>30</v>
      </c>
      <c r="F36" s="3">
        <v>4.9874090000000004</v>
      </c>
      <c r="G36" s="6">
        <f>((F36-F6)/F6)*100</f>
        <v>-7.6587010161255024E-3</v>
      </c>
      <c r="H36" s="3">
        <v>7.2000000000000002E-5</v>
      </c>
      <c r="I36" s="6">
        <f t="shared" si="2"/>
        <v>1.4436353625700237E-3</v>
      </c>
      <c r="J36" s="3">
        <v>17.057607999999998</v>
      </c>
      <c r="K36" s="6">
        <f>((J36-J6)/J6)*100</f>
        <v>7.8472290304878581E-2</v>
      </c>
      <c r="L36" s="3">
        <v>9.6599999999999995E-4</v>
      </c>
      <c r="M36" s="6">
        <f t="shared" si="3"/>
        <v>5.6631621502850815E-3</v>
      </c>
      <c r="N36" s="11">
        <v>367.45</v>
      </c>
      <c r="O36" s="6">
        <f>((N36-N6)/N6)*100</f>
        <v>6.2905241831167372E-2</v>
      </c>
      <c r="P36">
        <v>3.7999999999999999E-2</v>
      </c>
      <c r="Q36" s="6">
        <f t="shared" si="4"/>
        <v>1.0341543067083956E-2</v>
      </c>
    </row>
    <row r="37" spans="1:37" x14ac:dyDescent="0.3">
      <c r="A37">
        <v>35</v>
      </c>
      <c r="B37">
        <v>31</v>
      </c>
      <c r="F37" s="3">
        <v>4.987476</v>
      </c>
      <c r="G37" s="6">
        <f>((F37-F6)/F6)*100</f>
        <v>-6.3154209949779607E-3</v>
      </c>
      <c r="H37" s="3">
        <v>7.4999999999999993E-5</v>
      </c>
      <c r="I37" s="6">
        <f t="shared" si="2"/>
        <v>1.5037666346665126E-3</v>
      </c>
      <c r="J37" s="3">
        <v>17.058502000000001</v>
      </c>
      <c r="K37" s="6">
        <f>((J37-J6)/J6)*100</f>
        <v>8.3717466195177628E-2</v>
      </c>
      <c r="L37" s="3">
        <v>1.0059999999999999E-3</v>
      </c>
      <c r="M37" s="6">
        <f t="shared" si="3"/>
        <v>5.8973525342377649E-3</v>
      </c>
      <c r="N37" s="11">
        <v>367.48</v>
      </c>
      <c r="O37" s="6">
        <f>((N37-N6)/N6)*100</f>
        <v>7.1074753757301254E-2</v>
      </c>
      <c r="P37">
        <v>3.9E-2</v>
      </c>
      <c r="Q37" s="6">
        <f t="shared" si="4"/>
        <v>1.061282246652879E-2</v>
      </c>
    </row>
  </sheetData>
  <mergeCells count="2">
    <mergeCell ref="F1:P1"/>
    <mergeCell ref="S1:AK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42"/>
  <sheetViews>
    <sheetView topLeftCell="B1" workbookViewId="0">
      <selection activeCell="E25" sqref="E25:E36"/>
    </sheetView>
  </sheetViews>
  <sheetFormatPr defaultRowHeight="14.4" x14ac:dyDescent="0.3"/>
  <cols>
    <col min="3" max="3" width="9.109375" style="2"/>
    <col min="4" max="5" width="13.5546875" customWidth="1"/>
    <col min="18" max="18" width="21.88671875" style="5" customWidth="1"/>
  </cols>
  <sheetData>
    <row r="1" spans="1:39" x14ac:dyDescent="0.3">
      <c r="A1" t="s">
        <v>9</v>
      </c>
      <c r="B1" t="s">
        <v>27</v>
      </c>
      <c r="F1" s="247" t="s">
        <v>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19"/>
      <c r="R1" s="15"/>
      <c r="S1" s="248" t="s">
        <v>36</v>
      </c>
      <c r="T1" s="248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</row>
    <row r="2" spans="1:39" x14ac:dyDescent="0.3">
      <c r="A2" t="s">
        <v>7</v>
      </c>
      <c r="B2" t="s">
        <v>1</v>
      </c>
      <c r="C2" s="2" t="s">
        <v>0</v>
      </c>
      <c r="D2" t="s">
        <v>34</v>
      </c>
      <c r="E2" t="s">
        <v>55</v>
      </c>
      <c r="F2" t="s">
        <v>18</v>
      </c>
      <c r="G2" t="s">
        <v>40</v>
      </c>
      <c r="H2" t="s">
        <v>22</v>
      </c>
      <c r="I2" t="s">
        <v>42</v>
      </c>
      <c r="J2" t="s">
        <v>20</v>
      </c>
      <c r="K2" t="s">
        <v>40</v>
      </c>
      <c r="L2" t="s">
        <v>23</v>
      </c>
      <c r="M2" t="s">
        <v>42</v>
      </c>
      <c r="N2" t="s">
        <v>24</v>
      </c>
      <c r="O2" t="s">
        <v>40</v>
      </c>
      <c r="P2" t="s">
        <v>23</v>
      </c>
      <c r="Q2" t="s">
        <v>42</v>
      </c>
      <c r="S2" s="5" t="s">
        <v>18</v>
      </c>
      <c r="T2" s="5" t="s">
        <v>40</v>
      </c>
      <c r="U2" s="5" t="s">
        <v>23</v>
      </c>
      <c r="V2" s="5" t="s">
        <v>42</v>
      </c>
      <c r="W2" s="5" t="s">
        <v>19</v>
      </c>
      <c r="X2" s="5" t="s">
        <v>40</v>
      </c>
      <c r="Y2" s="5" t="s">
        <v>23</v>
      </c>
      <c r="Z2" s="5" t="s">
        <v>42</v>
      </c>
      <c r="AA2" s="5" t="s">
        <v>20</v>
      </c>
      <c r="AB2" s="5" t="s">
        <v>40</v>
      </c>
      <c r="AC2" s="5" t="s">
        <v>23</v>
      </c>
      <c r="AD2" s="5" t="s">
        <v>42</v>
      </c>
      <c r="AE2" s="5" t="s">
        <v>21</v>
      </c>
      <c r="AF2" s="5" t="s">
        <v>40</v>
      </c>
      <c r="AG2" s="5" t="s">
        <v>23</v>
      </c>
      <c r="AH2" s="5" t="s">
        <v>42</v>
      </c>
      <c r="AI2" s="5" t="s">
        <v>24</v>
      </c>
      <c r="AJ2" s="5" t="s">
        <v>40</v>
      </c>
      <c r="AK2" s="5" t="s">
        <v>23</v>
      </c>
      <c r="AL2" s="5" t="s">
        <v>42</v>
      </c>
      <c r="AM2" s="5"/>
    </row>
    <row r="3" spans="1:39" x14ac:dyDescent="0.3">
      <c r="A3">
        <v>1</v>
      </c>
      <c r="B3">
        <v>-5</v>
      </c>
      <c r="F3" s="6"/>
      <c r="G3" s="6"/>
      <c r="H3" s="6"/>
      <c r="I3" s="6"/>
      <c r="J3" s="6"/>
      <c r="K3" s="6"/>
      <c r="L3" s="6"/>
      <c r="M3" s="6"/>
      <c r="N3" s="10"/>
      <c r="O3" s="10"/>
      <c r="P3" s="10"/>
      <c r="Q3" s="10"/>
      <c r="R3" s="9"/>
      <c r="S3" s="4">
        <v>8.8129760000000008</v>
      </c>
      <c r="T3" s="4">
        <v>0</v>
      </c>
      <c r="U3" s="4">
        <v>3.68E-4</v>
      </c>
      <c r="V3" s="4">
        <f>(U3/S3)*100</f>
        <v>4.1756609799005464E-3</v>
      </c>
      <c r="W3" s="4">
        <v>8.314152</v>
      </c>
      <c r="X3" s="4">
        <v>0</v>
      </c>
      <c r="Y3" s="4">
        <v>3.3700000000000001E-4</v>
      </c>
      <c r="Z3" s="4">
        <f>(Y3/W3)*100</f>
        <v>4.0533297923829158E-3</v>
      </c>
      <c r="AA3" s="4">
        <v>11.037243</v>
      </c>
      <c r="AB3" s="4">
        <v>0</v>
      </c>
      <c r="AC3" s="4">
        <v>5.2099999999999998E-4</v>
      </c>
      <c r="AD3" s="4">
        <f>(AC3/AA3)*100</f>
        <v>4.720381711266119E-3</v>
      </c>
      <c r="AE3" s="4">
        <v>110.62048</v>
      </c>
      <c r="AF3" s="4">
        <v>0</v>
      </c>
      <c r="AG3" s="4">
        <v>2.3900000000000002E-3</v>
      </c>
      <c r="AH3" s="4">
        <f>(AG3/AE3)*100</f>
        <v>2.1605402543905072E-3</v>
      </c>
      <c r="AI3" s="9">
        <v>756.91800000000001</v>
      </c>
      <c r="AJ3" s="9">
        <v>0</v>
      </c>
      <c r="AK3" s="9">
        <v>7.8E-2</v>
      </c>
      <c r="AL3" s="4">
        <f>(AK3/AI3)*100</f>
        <v>1.0304947167328561E-2</v>
      </c>
    </row>
    <row r="4" spans="1:39" x14ac:dyDescent="0.3">
      <c r="A4">
        <v>2</v>
      </c>
      <c r="B4">
        <v>-4</v>
      </c>
      <c r="F4" s="6"/>
      <c r="G4" s="6"/>
      <c r="H4" s="6"/>
      <c r="I4" s="6"/>
      <c r="J4" s="6"/>
      <c r="K4" s="6"/>
      <c r="L4" s="6"/>
      <c r="M4" s="6"/>
      <c r="N4" s="10"/>
      <c r="O4" s="10"/>
      <c r="P4" s="10"/>
      <c r="Q4" s="10"/>
      <c r="R4" s="9"/>
      <c r="S4" s="4">
        <v>8.8130900000000008</v>
      </c>
      <c r="T4" s="4">
        <f>((S4-S3)/S3)*100</f>
        <v>1.2935471513816385E-3</v>
      </c>
      <c r="U4" s="4">
        <v>3.7399999999999998E-4</v>
      </c>
      <c r="V4" s="4">
        <f>(U4/S4)*100</f>
        <v>4.2436875148217021E-3</v>
      </c>
      <c r="W4" s="4">
        <v>8.3141529999999992</v>
      </c>
      <c r="X4" s="4">
        <f>((W4-W3)/W3)*100</f>
        <v>1.2027684834864693E-5</v>
      </c>
      <c r="Y4" s="4">
        <v>3.4200000000000002E-4</v>
      </c>
      <c r="Z4" s="4">
        <f>(Y4/W4)*100</f>
        <v>4.1134677218473128E-3</v>
      </c>
      <c r="AA4" s="4">
        <v>11.036978</v>
      </c>
      <c r="AB4" s="4">
        <f>((AA4-AA3)/AA3)*100</f>
        <v>-2.4009619068876696E-3</v>
      </c>
      <c r="AC4" s="4">
        <v>3.4200000000000002E-4</v>
      </c>
      <c r="AD4" s="4">
        <f>(AC4/AA4)*100</f>
        <v>3.0986742929088019E-3</v>
      </c>
      <c r="AE4" s="4">
        <v>110.62063000000001</v>
      </c>
      <c r="AF4" s="4">
        <f>((AE4-AE3)/AE3)*100</f>
        <v>1.3559876074030729E-4</v>
      </c>
      <c r="AG4" s="4">
        <v>2.4399999999999999E-3</v>
      </c>
      <c r="AH4" s="4">
        <f>(AG4/AE4)*100</f>
        <v>2.2057368503506079E-3</v>
      </c>
      <c r="AI4" s="9">
        <v>756.904</v>
      </c>
      <c r="AJ4" s="4">
        <f>((AI4-AI3)/AI3)*100</f>
        <v>-1.8496059018295249E-3</v>
      </c>
      <c r="AK4" s="9">
        <v>7.9000000000000001E-2</v>
      </c>
      <c r="AL4" s="4">
        <f>(AK4/AI4)*100</f>
        <v>1.0437254922685043E-2</v>
      </c>
    </row>
    <row r="5" spans="1:39" x14ac:dyDescent="0.3">
      <c r="A5">
        <v>3</v>
      </c>
      <c r="B5">
        <v>-3</v>
      </c>
      <c r="F5" s="6"/>
      <c r="G5" s="6"/>
      <c r="H5" s="6"/>
      <c r="I5" s="6"/>
      <c r="J5" s="6"/>
      <c r="K5" s="6"/>
      <c r="L5" s="6"/>
      <c r="M5" s="6"/>
      <c r="N5" s="10"/>
      <c r="O5" s="10"/>
      <c r="P5" s="10"/>
      <c r="Q5" s="10"/>
      <c r="R5" s="9"/>
      <c r="S5" s="4">
        <v>8.8137419999999995</v>
      </c>
      <c r="T5" s="4">
        <f>((S5-S3)/S3)*100</f>
        <v>8.6917291048870682E-3</v>
      </c>
      <c r="U5" s="4">
        <v>3.8099999999999999E-4</v>
      </c>
      <c r="V5" s="4">
        <f t="shared" ref="V5:V33" si="0">(U5/S5)*100</f>
        <v>4.3227950171448176E-3</v>
      </c>
      <c r="W5" s="4">
        <v>8.3143989999999999</v>
      </c>
      <c r="X5" s="4">
        <f>((W5-W3)/W3)*100</f>
        <v>2.970838156433587E-3</v>
      </c>
      <c r="Y5" s="4">
        <v>3.48E-4</v>
      </c>
      <c r="Z5" s="4">
        <f t="shared" ref="Z5:Z33" si="1">(Y5/W5)*100</f>
        <v>4.1855099809378887E-3</v>
      </c>
      <c r="AA5" s="4">
        <v>11.037431</v>
      </c>
      <c r="AB5" s="4">
        <f>((AA5-AA3)/AA3)*100</f>
        <v>1.7033239188412621E-3</v>
      </c>
      <c r="AC5" s="4">
        <v>5.3799999999999996E-4</v>
      </c>
      <c r="AD5" s="4">
        <f t="shared" ref="AD5:AD33" si="2">(AC5/AA5)*100</f>
        <v>4.8743226571473014E-3</v>
      </c>
      <c r="AE5" s="4">
        <v>110.62213</v>
      </c>
      <c r="AF5" s="4">
        <f>((AE5-AE3)/AE3)*100</f>
        <v>1.4915863680919944E-3</v>
      </c>
      <c r="AG5" s="4">
        <v>2.47E-3</v>
      </c>
      <c r="AH5" s="4">
        <f t="shared" ref="AH5:AH33" si="3">(AG5/AE5)*100</f>
        <v>2.232826288917055E-3</v>
      </c>
      <c r="AI5" s="9">
        <v>757.00599999999997</v>
      </c>
      <c r="AJ5" s="4">
        <f>((AI5-AI3)/AI3)*100</f>
        <v>1.1626094240058426E-2</v>
      </c>
      <c r="AK5" s="9">
        <v>8.1000000000000003E-2</v>
      </c>
      <c r="AL5" s="4">
        <f t="shared" ref="AL5:AL33" si="4">(AK5/AI5)*100</f>
        <v>1.0700047291567042E-2</v>
      </c>
    </row>
    <row r="6" spans="1:39" x14ac:dyDescent="0.3">
      <c r="A6">
        <v>4</v>
      </c>
      <c r="B6">
        <v>-2</v>
      </c>
      <c r="F6" s="6"/>
      <c r="G6" s="6"/>
      <c r="H6" s="6"/>
      <c r="I6" s="6"/>
      <c r="J6" s="6"/>
      <c r="K6" s="6"/>
      <c r="L6" s="6"/>
      <c r="M6" s="6"/>
      <c r="N6" s="10"/>
      <c r="O6" s="10"/>
      <c r="P6" s="10"/>
      <c r="Q6" s="10"/>
      <c r="R6" s="9"/>
      <c r="S6" s="4">
        <v>8.8139730000000007</v>
      </c>
      <c r="T6" s="4">
        <f>((S6-S3)/S3)*100</f>
        <v>1.1312864122175239E-2</v>
      </c>
      <c r="U6" s="4">
        <v>3.7399999999999998E-4</v>
      </c>
      <c r="V6" s="4">
        <f t="shared" si="0"/>
        <v>4.2432623744138994E-3</v>
      </c>
      <c r="W6" s="4">
        <v>8.3143639999999994</v>
      </c>
      <c r="X6" s="4">
        <f>((W6-W3)/W3)*100</f>
        <v>2.5498691868928408E-3</v>
      </c>
      <c r="Y6" s="4">
        <v>3.4099999999999999E-4</v>
      </c>
      <c r="Z6" s="4">
        <f t="shared" si="1"/>
        <v>4.1013359530566625E-3</v>
      </c>
      <c r="AA6" s="4">
        <v>11.037580999999999</v>
      </c>
      <c r="AB6" s="4">
        <f>((AA6-AA3)/AA3)*100</f>
        <v>3.0623589604694152E-3</v>
      </c>
      <c r="AC6" s="4">
        <v>5.2899999999999996E-4</v>
      </c>
      <c r="AD6" s="4">
        <f t="shared" si="2"/>
        <v>4.7927168099604432E-3</v>
      </c>
      <c r="AE6" s="4">
        <v>110.62300999999999</v>
      </c>
      <c r="AF6" s="4">
        <f>((AE6-AE3)/AE3)*100</f>
        <v>2.2870990977376321E-3</v>
      </c>
      <c r="AG6" s="4">
        <v>2.4299999999999999E-3</v>
      </c>
      <c r="AH6" s="4">
        <f t="shared" si="3"/>
        <v>2.1966496843649438E-3</v>
      </c>
      <c r="AI6" s="9">
        <v>757.029</v>
      </c>
      <c r="AJ6" s="4">
        <f>((AI6-AI3)/AI3)*100</f>
        <v>1.4664732507350861E-2</v>
      </c>
      <c r="AK6" s="9">
        <v>7.9000000000000001E-2</v>
      </c>
      <c r="AL6" s="4">
        <f t="shared" si="4"/>
        <v>1.0435531531817144E-2</v>
      </c>
    </row>
    <row r="7" spans="1:39" x14ac:dyDescent="0.3">
      <c r="A7">
        <v>5</v>
      </c>
      <c r="B7">
        <v>-1</v>
      </c>
      <c r="F7" s="6"/>
      <c r="G7" s="6"/>
      <c r="H7" s="6"/>
      <c r="I7" s="6"/>
      <c r="J7" s="6"/>
      <c r="K7" s="6"/>
      <c r="L7" s="6"/>
      <c r="M7" s="6"/>
      <c r="N7" s="10"/>
      <c r="O7" s="10"/>
      <c r="P7" s="10"/>
      <c r="Q7" s="10"/>
      <c r="R7" s="9"/>
      <c r="S7" s="4">
        <v>8.8148</v>
      </c>
      <c r="T7" s="4">
        <f>((S7-S3)/S3)*100</f>
        <v>2.0696754422106216E-2</v>
      </c>
      <c r="U7" s="4">
        <v>3.6999999999999999E-4</v>
      </c>
      <c r="V7" s="4">
        <f t="shared" si="0"/>
        <v>4.1974860461950359E-3</v>
      </c>
      <c r="W7" s="4">
        <v>8.3150700000000004</v>
      </c>
      <c r="X7" s="4">
        <f>((W7-W3)/W3)*100</f>
        <v>1.1041414686674222E-2</v>
      </c>
      <c r="Y7" s="4">
        <v>3.3799999999999998E-4</v>
      </c>
      <c r="Z7" s="4">
        <f t="shared" si="1"/>
        <v>4.0649086538056805E-3</v>
      </c>
      <c r="AA7" s="4">
        <v>11.03908</v>
      </c>
      <c r="AB7" s="4">
        <f>((AA7-AA3)/AA3)*100</f>
        <v>1.6643649143179038E-2</v>
      </c>
      <c r="AC7" s="4">
        <v>5.22E-4</v>
      </c>
      <c r="AD7" s="4">
        <f t="shared" si="2"/>
        <v>4.7286549241422286E-3</v>
      </c>
      <c r="AE7" s="4">
        <v>110.62511000000001</v>
      </c>
      <c r="AF7" s="4">
        <f>((AE7-AE3)/AE3)*100</f>
        <v>4.1854817480505482E-3</v>
      </c>
      <c r="AG7" s="4">
        <v>2.3999999999999998E-3</v>
      </c>
      <c r="AH7" s="4">
        <f t="shared" si="3"/>
        <v>2.1694893681913625E-3</v>
      </c>
      <c r="AI7" s="9">
        <v>757.25699999999995</v>
      </c>
      <c r="AJ7" s="4">
        <f>((AI7-AI3)/AI3)*100</f>
        <v>4.4786885765689517E-2</v>
      </c>
      <c r="AK7" s="9">
        <v>7.8E-2</v>
      </c>
      <c r="AL7" s="4">
        <f t="shared" si="4"/>
        <v>1.0300333968520595E-2</v>
      </c>
    </row>
    <row r="8" spans="1:39" x14ac:dyDescent="0.3">
      <c r="A8">
        <v>6</v>
      </c>
      <c r="B8">
        <v>0</v>
      </c>
      <c r="F8" s="6"/>
      <c r="G8" s="6"/>
      <c r="H8" s="6"/>
      <c r="I8" s="6"/>
      <c r="J8" s="6"/>
      <c r="K8" s="6"/>
      <c r="L8" s="6"/>
      <c r="M8" s="6"/>
      <c r="N8" s="10"/>
      <c r="O8" s="10"/>
      <c r="P8" s="10"/>
      <c r="Q8" s="10"/>
      <c r="R8" s="9"/>
      <c r="S8" s="4">
        <v>8.815175</v>
      </c>
      <c r="T8" s="4">
        <f>((S8-S3)/S3)*100</f>
        <v>2.4951843735863725E-2</v>
      </c>
      <c r="U8" s="4">
        <v>3.6099999999999999E-4</v>
      </c>
      <c r="V8" s="4">
        <f t="shared" si="0"/>
        <v>4.0952108154404194E-3</v>
      </c>
      <c r="W8" s="4">
        <v>8.3149149999999992</v>
      </c>
      <c r="X8" s="4">
        <f>((W8-W3)/W3)*100</f>
        <v>9.1771235358600739E-3</v>
      </c>
      <c r="Y8" s="4">
        <v>3.28E-4</v>
      </c>
      <c r="Z8" s="4">
        <f t="shared" si="1"/>
        <v>3.9447186170874868E-3</v>
      </c>
      <c r="AA8" s="4">
        <v>11.038971</v>
      </c>
      <c r="AB8" s="4">
        <f>((AA8-AA3)/AA3)*100</f>
        <v>1.5656083679592373E-2</v>
      </c>
      <c r="AC8" s="4">
        <v>5.0699999999999996E-4</v>
      </c>
      <c r="AD8" s="4">
        <f t="shared" si="2"/>
        <v>4.5928193850676841E-3</v>
      </c>
      <c r="AE8" s="4">
        <v>110.626</v>
      </c>
      <c r="AF8" s="4">
        <f>((AE8-AE3)/AE3)*100</f>
        <v>4.9900343950814424E-3</v>
      </c>
      <c r="AG8" s="4">
        <v>2.32E-3</v>
      </c>
      <c r="AH8" s="4">
        <f t="shared" si="3"/>
        <v>2.0971561838989024E-3</v>
      </c>
      <c r="AI8" s="9">
        <v>757.26300000000003</v>
      </c>
      <c r="AJ8" s="4">
        <f>((AI8-AI3)/AI3)*100</f>
        <v>4.557957400934147E-2</v>
      </c>
      <c r="AK8" s="9">
        <v>7.5999999999999998E-2</v>
      </c>
      <c r="AL8" s="4">
        <f t="shared" si="4"/>
        <v>1.003614332140881E-2</v>
      </c>
    </row>
    <row r="9" spans="1:39" x14ac:dyDescent="0.3">
      <c r="A9">
        <v>7</v>
      </c>
      <c r="B9">
        <v>1</v>
      </c>
      <c r="F9" s="6"/>
      <c r="G9" s="6"/>
      <c r="H9" s="6"/>
      <c r="I9" s="6"/>
      <c r="J9" s="6"/>
      <c r="K9" s="6"/>
      <c r="L9" s="6"/>
      <c r="M9" s="6"/>
      <c r="N9" s="10"/>
      <c r="O9" s="10"/>
      <c r="P9" s="10"/>
      <c r="Q9" s="10"/>
      <c r="R9" s="9"/>
      <c r="S9" s="4">
        <v>8.8154640000000004</v>
      </c>
      <c r="T9" s="4">
        <f>((S9-S3)/S3)*100</f>
        <v>2.8231099233670915E-2</v>
      </c>
      <c r="U9" s="4">
        <v>3.6600000000000001E-4</v>
      </c>
      <c r="V9" s="4">
        <f t="shared" si="0"/>
        <v>4.1517950728401816E-3</v>
      </c>
      <c r="W9" s="4">
        <v>8.3154730000000008</v>
      </c>
      <c r="X9" s="4">
        <f>((W9-W3)/W3)*100</f>
        <v>1.5888571678756819E-2</v>
      </c>
      <c r="Y9" s="4">
        <v>3.3500000000000001E-4</v>
      </c>
      <c r="Z9" s="4">
        <f t="shared" si="1"/>
        <v>4.0286343302419481E-3</v>
      </c>
      <c r="AA9" s="4">
        <v>11.039163</v>
      </c>
      <c r="AB9" s="4">
        <f>((AA9-AA3)/AA3)*100</f>
        <v>1.7395648532882203E-2</v>
      </c>
      <c r="AC9" s="4">
        <v>5.1599999999999997E-4</v>
      </c>
      <c r="AD9" s="4">
        <f t="shared" si="2"/>
        <v>4.6742674240791626E-3</v>
      </c>
      <c r="AE9" s="4">
        <v>110.62716</v>
      </c>
      <c r="AF9" s="4">
        <f>((AE9-AE3)/AE3)*100</f>
        <v>6.0386648114371822E-3</v>
      </c>
      <c r="AG9" s="4">
        <v>2.3700000000000001E-3</v>
      </c>
      <c r="AH9" s="4">
        <f t="shared" si="3"/>
        <v>2.1423310514343858E-3</v>
      </c>
      <c r="AI9" s="9">
        <v>757.346</v>
      </c>
      <c r="AJ9" s="4">
        <f>((AI9-AI3)/AI3)*100</f>
        <v>5.6545094713033282E-2</v>
      </c>
      <c r="AK9" s="9">
        <v>7.6999999999999999E-2</v>
      </c>
      <c r="AL9" s="4">
        <f t="shared" si="4"/>
        <v>1.0167083473075714E-2</v>
      </c>
    </row>
    <row r="10" spans="1:39" x14ac:dyDescent="0.3">
      <c r="A10">
        <v>8</v>
      </c>
      <c r="B10">
        <v>2</v>
      </c>
      <c r="F10" s="6"/>
      <c r="G10" s="6"/>
      <c r="H10" s="6"/>
      <c r="I10" s="6"/>
      <c r="J10" s="6"/>
      <c r="K10" s="6"/>
      <c r="L10" s="6"/>
      <c r="M10" s="6"/>
      <c r="N10" s="10"/>
      <c r="O10" s="10"/>
      <c r="P10" s="10"/>
      <c r="Q10" s="10"/>
      <c r="R10" s="9"/>
      <c r="S10" s="4">
        <v>8.8161950000000004</v>
      </c>
      <c r="T10" s="4">
        <f>((S10-S3)/S3)*100</f>
        <v>3.6525686669288994E-2</v>
      </c>
      <c r="U10" s="4">
        <v>3.6499999999999998E-4</v>
      </c>
      <c r="V10" s="4">
        <f t="shared" si="0"/>
        <v>4.1401080624918121E-3</v>
      </c>
      <c r="W10" s="4">
        <v>8.3152749999999997</v>
      </c>
      <c r="X10" s="4">
        <f>((W10-W3)/W3)*100</f>
        <v>1.3507090079658911E-2</v>
      </c>
      <c r="Y10" s="4">
        <v>3.3199999999999999E-4</v>
      </c>
      <c r="Z10" s="4">
        <f t="shared" si="1"/>
        <v>3.9926520770509691E-3</v>
      </c>
      <c r="AA10" s="4">
        <v>11.039856</v>
      </c>
      <c r="AB10" s="4">
        <f>((AA10-AA3)/AA3)*100</f>
        <v>2.3674390425219398E-2</v>
      </c>
      <c r="AC10" s="4">
        <v>5.1599999999999997E-4</v>
      </c>
      <c r="AD10" s="4">
        <f t="shared" si="2"/>
        <v>4.6739740083566305E-3</v>
      </c>
      <c r="AE10" s="4">
        <v>110.62756</v>
      </c>
      <c r="AF10" s="4">
        <f>((AE10-AE3)/AE3)*100</f>
        <v>6.4002615067318223E-3</v>
      </c>
      <c r="AG10" s="4">
        <v>2.3600000000000001E-3</v>
      </c>
      <c r="AH10" s="4">
        <f t="shared" si="3"/>
        <v>2.1332839664908094E-3</v>
      </c>
      <c r="AI10" s="9">
        <v>757.43600000000004</v>
      </c>
      <c r="AJ10" s="4">
        <f>((AI10-AI3)/AI3)*100</f>
        <v>6.8435418367647369E-2</v>
      </c>
      <c r="AK10" s="9">
        <v>7.6999999999999999E-2</v>
      </c>
      <c r="AL10" s="4">
        <f t="shared" si="4"/>
        <v>1.016587540069392E-2</v>
      </c>
    </row>
    <row r="11" spans="1:39" x14ac:dyDescent="0.3">
      <c r="A11">
        <v>9</v>
      </c>
      <c r="B11">
        <v>3</v>
      </c>
      <c r="F11" s="6"/>
      <c r="G11" s="6"/>
      <c r="H11" s="6"/>
      <c r="I11" s="6"/>
      <c r="J11" s="6"/>
      <c r="K11" s="6"/>
      <c r="L11" s="6"/>
      <c r="M11" s="6"/>
      <c r="N11" s="10"/>
      <c r="O11" s="10"/>
      <c r="P11" s="10"/>
      <c r="Q11" s="10"/>
      <c r="R11" s="9"/>
      <c r="S11" s="4">
        <v>8.816395</v>
      </c>
      <c r="T11" s="4">
        <f>((S11-S3)/S3)*100</f>
        <v>3.879506763662096E-2</v>
      </c>
      <c r="U11" s="4">
        <v>3.59E-4</v>
      </c>
      <c r="V11" s="4">
        <f t="shared" si="0"/>
        <v>4.0719591170767641E-3</v>
      </c>
      <c r="W11" s="4">
        <v>8.3157429999999994</v>
      </c>
      <c r="X11" s="4">
        <f>((W11-W3)/W3)*100</f>
        <v>1.9136046586584587E-2</v>
      </c>
      <c r="Y11" s="4">
        <v>3.2899999999999997E-4</v>
      </c>
      <c r="Z11" s="4">
        <f t="shared" si="1"/>
        <v>3.9563512244185518E-3</v>
      </c>
      <c r="AA11" s="4">
        <v>11.040412</v>
      </c>
      <c r="AB11" s="4">
        <f>((AA11-AA3)/AA3)*100</f>
        <v>2.8711880312862145E-2</v>
      </c>
      <c r="AC11" s="4">
        <v>5.0900000000000001E-4</v>
      </c>
      <c r="AD11" s="4">
        <f t="shared" si="2"/>
        <v>4.6103351940126871E-3</v>
      </c>
      <c r="AE11" s="4">
        <v>110.6255</v>
      </c>
      <c r="AF11" s="4">
        <f>((AE11-AE3)/AE3)*100</f>
        <v>4.5380385259599313E-3</v>
      </c>
      <c r="AG11" s="4">
        <v>2.3400000000000001E-3</v>
      </c>
      <c r="AH11" s="4">
        <f t="shared" si="3"/>
        <v>2.1152446768602177E-3</v>
      </c>
      <c r="AI11" s="9">
        <v>757.54499999999996</v>
      </c>
      <c r="AJ11" s="4">
        <f>((AI11-AI3)/AI3)*100</f>
        <v>8.2835921460442566E-2</v>
      </c>
      <c r="AK11" s="9">
        <v>7.5999999999999998E-2</v>
      </c>
      <c r="AL11" s="4">
        <f t="shared" si="4"/>
        <v>1.0032407315737018E-2</v>
      </c>
    </row>
    <row r="12" spans="1:39" x14ac:dyDescent="0.3">
      <c r="A12">
        <v>10</v>
      </c>
      <c r="B12">
        <v>4</v>
      </c>
      <c r="F12" s="6"/>
      <c r="G12" s="6"/>
      <c r="H12" s="6"/>
      <c r="I12" s="6"/>
      <c r="J12" s="6"/>
      <c r="K12" s="6"/>
      <c r="L12" s="6"/>
      <c r="M12" s="6"/>
      <c r="N12" s="10"/>
      <c r="O12" s="10"/>
      <c r="P12" s="10"/>
      <c r="Q12" s="10"/>
      <c r="R12" s="9"/>
      <c r="S12" s="4">
        <v>8.8167939999999998</v>
      </c>
      <c r="T12" s="4">
        <f>((S12-S3)/S3)*100</f>
        <v>4.3322482666456691E-2</v>
      </c>
      <c r="U12" s="4">
        <v>3.79E-4</v>
      </c>
      <c r="V12" s="4">
        <f t="shared" si="0"/>
        <v>4.2986146665102984E-3</v>
      </c>
      <c r="W12" s="4">
        <v>8.3157650000000007</v>
      </c>
      <c r="X12" s="4">
        <f>((W12-W3)/W3)*100</f>
        <v>1.9400655653165261E-2</v>
      </c>
      <c r="Y12" s="4">
        <v>3.4699999999999998E-4</v>
      </c>
      <c r="Z12" s="4">
        <f t="shared" si="1"/>
        <v>4.1727970908268805E-3</v>
      </c>
      <c r="AA12" s="4">
        <v>11.040502999999999</v>
      </c>
      <c r="AB12" s="4">
        <f>((AA12-AA3)/AA3)*100</f>
        <v>2.9536361571446349E-2</v>
      </c>
      <c r="AC12" s="4">
        <v>5.3300000000000005E-4</v>
      </c>
      <c r="AD12" s="4">
        <f t="shared" si="2"/>
        <v>4.8276785939915965E-3</v>
      </c>
      <c r="AE12" s="4">
        <v>110.63057999999999</v>
      </c>
      <c r="AF12" s="4">
        <f>((AE12-AE3)/AE3)*100</f>
        <v>9.1303165562057077E-3</v>
      </c>
      <c r="AG12" s="4">
        <v>2.4499999999999999E-3</v>
      </c>
      <c r="AH12" s="4">
        <f t="shared" si="3"/>
        <v>2.2145775607431508E-3</v>
      </c>
      <c r="AI12" s="9">
        <v>757.56200000000001</v>
      </c>
      <c r="AJ12" s="4">
        <f>((AI12-AI3)/AI3)*100</f>
        <v>8.5081871484098071E-2</v>
      </c>
      <c r="AK12" s="9">
        <v>0.08</v>
      </c>
      <c r="AL12" s="4">
        <f t="shared" si="4"/>
        <v>1.05601917730826E-2</v>
      </c>
    </row>
    <row r="13" spans="1:39" x14ac:dyDescent="0.3">
      <c r="A13">
        <v>11</v>
      </c>
      <c r="B13">
        <v>5</v>
      </c>
      <c r="F13" s="6"/>
      <c r="G13" s="6"/>
      <c r="H13" s="6"/>
      <c r="I13" s="6"/>
      <c r="J13" s="6"/>
      <c r="K13" s="6"/>
      <c r="L13" s="6"/>
      <c r="M13" s="6"/>
      <c r="N13" s="10"/>
      <c r="O13" s="10"/>
      <c r="P13" s="10"/>
      <c r="Q13" s="10"/>
      <c r="R13" s="9"/>
      <c r="S13" s="4">
        <v>8.8173809999999992</v>
      </c>
      <c r="T13" s="4">
        <f>((S13-S3)/S3)*100</f>
        <v>4.9983115805585288E-2</v>
      </c>
      <c r="U13" s="4">
        <v>3.7500000000000001E-4</v>
      </c>
      <c r="V13" s="4">
        <f t="shared" si="0"/>
        <v>4.2529635500609536E-3</v>
      </c>
      <c r="W13" s="4">
        <v>8.3160869999999996</v>
      </c>
      <c r="X13" s="4">
        <f>((W13-W3)/W3)*100</f>
        <v>2.327357017287603E-2</v>
      </c>
      <c r="Y13" s="4">
        <v>3.4200000000000002E-4</v>
      </c>
      <c r="Z13" s="4">
        <f t="shared" si="1"/>
        <v>4.1125110884482098E-3</v>
      </c>
      <c r="AA13" s="4">
        <v>11.041135000000001</v>
      </c>
      <c r="AB13" s="4">
        <f>((AA13-AA3)/AA3)*100</f>
        <v>3.5262429213531413E-2</v>
      </c>
      <c r="AC13" s="4">
        <v>5.2700000000000002E-4</v>
      </c>
      <c r="AD13" s="4">
        <f t="shared" si="2"/>
        <v>4.7730600160219034E-3</v>
      </c>
      <c r="AE13" s="4">
        <v>110.62934</v>
      </c>
      <c r="AF13" s="4">
        <f>((AE13-AE3)/AE3)*100</f>
        <v>8.0093668007936106E-3</v>
      </c>
      <c r="AG13" s="4">
        <v>2.4399999999999999E-3</v>
      </c>
      <c r="AH13" s="4">
        <f t="shared" si="3"/>
        <v>2.2055631896565593E-3</v>
      </c>
      <c r="AI13" s="9">
        <v>757.69100000000003</v>
      </c>
      <c r="AJ13" s="4">
        <f>((AI13-AI3)/AI3)*100</f>
        <v>0.10212466872237475</v>
      </c>
      <c r="AK13" s="9">
        <v>7.9000000000000001E-2</v>
      </c>
      <c r="AL13" s="4">
        <f t="shared" si="4"/>
        <v>1.0426413933912372E-2</v>
      </c>
    </row>
    <row r="14" spans="1:39" x14ac:dyDescent="0.3">
      <c r="A14">
        <v>12</v>
      </c>
      <c r="B14">
        <v>6</v>
      </c>
      <c r="F14" s="6"/>
      <c r="G14" s="6"/>
      <c r="H14" s="6"/>
      <c r="I14" s="6"/>
      <c r="J14" s="6"/>
      <c r="K14" s="6"/>
      <c r="L14" s="6"/>
      <c r="M14" s="6"/>
      <c r="N14" s="10"/>
      <c r="O14" s="10"/>
      <c r="P14" s="10"/>
      <c r="Q14" s="10"/>
      <c r="R14" s="9"/>
      <c r="S14" s="4">
        <v>8.8176699999999997</v>
      </c>
      <c r="T14" s="4">
        <f>((S14-S3)/S3)*100</f>
        <v>5.326237130339246E-2</v>
      </c>
      <c r="U14" s="4">
        <v>3.7300000000000001E-4</v>
      </c>
      <c r="V14" s="4">
        <f t="shared" si="0"/>
        <v>4.2301424299162936E-3</v>
      </c>
      <c r="W14" s="4">
        <v>8.3159890000000001</v>
      </c>
      <c r="X14" s="4">
        <f>((W14-W3)/W3)*100</f>
        <v>2.2094857058183304E-2</v>
      </c>
      <c r="Y14" s="4">
        <v>3.4099999999999999E-4</v>
      </c>
      <c r="Z14" s="4">
        <f t="shared" si="1"/>
        <v>4.1005345245165668E-3</v>
      </c>
      <c r="AA14" s="4">
        <v>11.041316999999999</v>
      </c>
      <c r="AB14" s="4">
        <f>((AA14-AA3)/AA3)*100</f>
        <v>3.6911391730699822E-2</v>
      </c>
      <c r="AC14" s="4">
        <v>5.2599999999999999E-4</v>
      </c>
      <c r="AD14" s="4">
        <f t="shared" si="2"/>
        <v>4.763924448505554E-3</v>
      </c>
      <c r="AE14" s="4">
        <v>110.63034</v>
      </c>
      <c r="AF14" s="4">
        <f>((AE14-AE3)/AE3)*100</f>
        <v>8.9133585390366327E-3</v>
      </c>
      <c r="AG14" s="4">
        <v>2.3999999999999998E-3</v>
      </c>
      <c r="AH14" s="4">
        <f t="shared" si="3"/>
        <v>2.1693868065487277E-3</v>
      </c>
      <c r="AI14" s="9">
        <v>757.71400000000006</v>
      </c>
      <c r="AJ14" s="4">
        <f>((AI14-AI3)/AI3)*100</f>
        <v>0.10516330698966719</v>
      </c>
      <c r="AK14" s="9">
        <v>7.9000000000000001E-2</v>
      </c>
      <c r="AL14" s="4">
        <f t="shared" si="4"/>
        <v>1.0426097445738101E-2</v>
      </c>
    </row>
    <row r="15" spans="1:39" x14ac:dyDescent="0.3">
      <c r="A15">
        <v>13</v>
      </c>
      <c r="B15">
        <v>7</v>
      </c>
      <c r="S15" s="4">
        <v>8.8180270000000007</v>
      </c>
      <c r="T15" s="4">
        <f>((S15-S3)/S3)*100</f>
        <v>5.7313216330101384E-2</v>
      </c>
      <c r="U15" s="4">
        <v>3.7599999999999998E-4</v>
      </c>
      <c r="V15" s="4">
        <f t="shared" si="0"/>
        <v>4.2639923874127393E-3</v>
      </c>
      <c r="W15" s="4">
        <v>8.3160799999999995</v>
      </c>
      <c r="X15" s="4">
        <f>((W15-W3)/W3)*100</f>
        <v>2.3189376378967883E-2</v>
      </c>
      <c r="Y15" s="4">
        <v>3.4200000000000002E-4</v>
      </c>
      <c r="Z15" s="4">
        <f t="shared" si="1"/>
        <v>4.112514550124579E-3</v>
      </c>
      <c r="AA15" s="4">
        <v>11.04162</v>
      </c>
      <c r="AB15" s="4">
        <f>((AA15-AA3)/AA3)*100</f>
        <v>3.9656642514800597E-2</v>
      </c>
      <c r="AC15" s="4">
        <v>5.2800000000000004E-4</v>
      </c>
      <c r="AD15" s="4">
        <f t="shared" si="2"/>
        <v>4.7819070027767668E-3</v>
      </c>
      <c r="AE15" s="4">
        <v>110.63043999999999</v>
      </c>
      <c r="AF15" s="4">
        <f>((AE15-AE3)/AE3)*100</f>
        <v>9.0037577128506581E-3</v>
      </c>
      <c r="AG15" s="4">
        <v>2.4299999999999999E-3</v>
      </c>
      <c r="AH15" s="4">
        <f t="shared" si="3"/>
        <v>2.1965021561877545E-3</v>
      </c>
      <c r="AI15" s="9">
        <v>757.774</v>
      </c>
      <c r="AJ15" s="4">
        <f>((AI15-AI3)/AI3)*100</f>
        <v>0.11309018942606656</v>
      </c>
      <c r="AK15" s="9">
        <v>7.9000000000000001E-2</v>
      </c>
      <c r="AL15" s="4">
        <f t="shared" si="4"/>
        <v>1.0425271914845324E-2</v>
      </c>
    </row>
    <row r="16" spans="1:39" x14ac:dyDescent="0.3">
      <c r="A16">
        <v>14</v>
      </c>
      <c r="B16">
        <v>8</v>
      </c>
      <c r="S16" s="4">
        <v>8.8187499999999996</v>
      </c>
      <c r="T16" s="4">
        <f>((S16-S3)/S3)*100</f>
        <v>6.5517028527013299E-2</v>
      </c>
      <c r="U16" s="4">
        <v>3.79E-4</v>
      </c>
      <c r="V16" s="4">
        <f t="shared" si="0"/>
        <v>4.2976612331679662E-3</v>
      </c>
      <c r="W16" s="4">
        <v>8.3166180000000001</v>
      </c>
      <c r="X16" s="4">
        <f>((W16-W3)/W3)*100</f>
        <v>2.9660270824975042E-2</v>
      </c>
      <c r="Y16" s="4">
        <v>3.4600000000000001E-4</v>
      </c>
      <c r="Z16" s="4">
        <f t="shared" si="1"/>
        <v>4.160344986387495E-3</v>
      </c>
      <c r="AA16" s="4">
        <v>11.042301</v>
      </c>
      <c r="AB16" s="4">
        <f>((AA16-AA3)/AA3)*100</f>
        <v>4.5826661603808189E-2</v>
      </c>
      <c r="AC16" s="4">
        <v>5.3300000000000005E-4</v>
      </c>
      <c r="AD16" s="4">
        <f t="shared" si="2"/>
        <v>4.826892510899676E-3</v>
      </c>
      <c r="AE16" s="4">
        <v>110.63229</v>
      </c>
      <c r="AF16" s="4">
        <f>((AE16-AE3)/AE3)*100</f>
        <v>1.0676142428596396E-2</v>
      </c>
      <c r="AG16" s="4">
        <v>2.4599999999999999E-3</v>
      </c>
      <c r="AH16" s="4">
        <f t="shared" si="3"/>
        <v>2.223582283255639E-3</v>
      </c>
      <c r="AI16" s="9">
        <v>757.92200000000003</v>
      </c>
      <c r="AJ16" s="4">
        <f>((AI16-AI3)/AI3)*100</f>
        <v>0.13264316610253937</v>
      </c>
      <c r="AK16" s="9">
        <v>0.08</v>
      </c>
      <c r="AL16" s="4">
        <f t="shared" si="4"/>
        <v>1.0555175862423837E-2</v>
      </c>
    </row>
    <row r="17" spans="1:38" x14ac:dyDescent="0.3">
      <c r="A17">
        <v>15</v>
      </c>
      <c r="B17">
        <v>9</v>
      </c>
      <c r="S17" s="4">
        <v>8.8190570000000008</v>
      </c>
      <c r="T17" s="4">
        <f>((S17-S3)/S3)*100</f>
        <v>6.9000528311889214E-2</v>
      </c>
      <c r="U17" s="4">
        <v>3.8299999999999999E-4</v>
      </c>
      <c r="V17" s="4">
        <f t="shared" si="0"/>
        <v>4.342867950621024E-3</v>
      </c>
      <c r="W17" s="4">
        <v>8.3164400000000001</v>
      </c>
      <c r="X17" s="4">
        <f>((W17-W3)/W3)*100</f>
        <v>2.7519342922766719E-2</v>
      </c>
      <c r="Y17" s="4">
        <v>3.4900000000000003E-4</v>
      </c>
      <c r="Z17" s="4">
        <f t="shared" si="1"/>
        <v>4.1965071593133606E-3</v>
      </c>
      <c r="AA17" s="4">
        <v>11.042885999999999</v>
      </c>
      <c r="AB17" s="4">
        <f>((AA17-AA3)/AA3)*100</f>
        <v>5.1126898266162811E-2</v>
      </c>
      <c r="AC17" s="4">
        <v>5.3799999999999996E-4</v>
      </c>
      <c r="AD17" s="4">
        <f t="shared" si="2"/>
        <v>4.8719148237154671E-3</v>
      </c>
      <c r="AE17" s="4">
        <v>110.63405</v>
      </c>
      <c r="AF17" s="4">
        <f>((AE17-AE3)/AE3)*100</f>
        <v>1.2267167887900518E-2</v>
      </c>
      <c r="AG17" s="4">
        <v>2.48E-3</v>
      </c>
      <c r="AH17" s="4">
        <f t="shared" si="3"/>
        <v>2.2416245269878485E-3</v>
      </c>
      <c r="AI17" s="9">
        <v>757.96400000000006</v>
      </c>
      <c r="AJ17" s="4">
        <f>((AI17-AI3)/AI3)*100</f>
        <v>0.13819198380802797</v>
      </c>
      <c r="AK17" s="9">
        <v>8.1000000000000003E-2</v>
      </c>
      <c r="AL17" s="4">
        <f t="shared" si="4"/>
        <v>1.0686523370503085E-2</v>
      </c>
    </row>
    <row r="18" spans="1:38" x14ac:dyDescent="0.3">
      <c r="A18">
        <v>16</v>
      </c>
      <c r="B18">
        <v>10</v>
      </c>
      <c r="F18" s="6"/>
      <c r="G18" s="6"/>
      <c r="H18" s="6"/>
      <c r="I18" s="6"/>
      <c r="J18" s="6"/>
      <c r="K18" s="6"/>
      <c r="L18" s="6"/>
      <c r="M18" s="6"/>
      <c r="N18" s="10"/>
      <c r="O18" s="10"/>
      <c r="P18" s="10"/>
      <c r="Q18" s="10"/>
      <c r="R18" s="9"/>
      <c r="S18" s="4">
        <v>8.8196250000000003</v>
      </c>
      <c r="T18" s="4">
        <f>((S18-S3)/S3)*100</f>
        <v>7.5445570259120881E-2</v>
      </c>
      <c r="U18" s="4">
        <v>3.7500000000000001E-4</v>
      </c>
      <c r="V18" s="4">
        <f t="shared" si="0"/>
        <v>4.2518814575449636E-3</v>
      </c>
      <c r="W18" s="4">
        <v>8.3168740000000003</v>
      </c>
      <c r="X18" s="4">
        <f>((W18-W3)/W3)*100</f>
        <v>3.2739358145007877E-2</v>
      </c>
      <c r="Y18" s="4">
        <v>3.4299999999999999E-4</v>
      </c>
      <c r="Z18" s="4">
        <f t="shared" si="1"/>
        <v>4.124145682620658E-3</v>
      </c>
      <c r="AA18" s="4">
        <v>11.043191999999999</v>
      </c>
      <c r="AB18" s="4">
        <f>((AA18-AA3)/AA3)*100</f>
        <v>5.3899329751091976E-2</v>
      </c>
      <c r="AC18" s="4">
        <v>5.2999999999999998E-4</v>
      </c>
      <c r="AD18" s="4">
        <f t="shared" si="2"/>
        <v>4.799337003286731E-3</v>
      </c>
      <c r="AE18" s="4">
        <v>110.63257</v>
      </c>
      <c r="AF18" s="4">
        <f>((AE18-AE3)/AE3)*100</f>
        <v>1.0929260115306497E-2</v>
      </c>
      <c r="AG18" s="4">
        <v>2.4499999999999999E-3</v>
      </c>
      <c r="AH18" s="4">
        <f t="shared" si="3"/>
        <v>2.2145377260963926E-3</v>
      </c>
      <c r="AI18" s="9">
        <v>758.08100000000002</v>
      </c>
      <c r="AJ18" s="4">
        <f>((AI18-AI3)/AI3)*100</f>
        <v>0.15364940455901574</v>
      </c>
      <c r="AK18" s="9">
        <v>7.9000000000000001E-2</v>
      </c>
      <c r="AL18" s="4">
        <f t="shared" si="4"/>
        <v>1.0421049993338443E-2</v>
      </c>
    </row>
    <row r="19" spans="1:38" x14ac:dyDescent="0.3">
      <c r="A19">
        <v>17</v>
      </c>
      <c r="B19">
        <v>11</v>
      </c>
      <c r="F19" s="6"/>
      <c r="G19" s="6"/>
      <c r="H19" s="6"/>
      <c r="I19" s="6"/>
      <c r="J19" s="6"/>
      <c r="K19" s="6"/>
      <c r="L19" s="6"/>
      <c r="M19" s="6"/>
      <c r="N19" s="10"/>
      <c r="O19" s="10"/>
      <c r="P19" s="10"/>
      <c r="Q19" s="10"/>
      <c r="R19" s="9"/>
      <c r="S19" s="4">
        <v>8.8198919999999994</v>
      </c>
      <c r="T19" s="4">
        <f>((S19-S3)/S3)*100</f>
        <v>7.8475193850506234E-2</v>
      </c>
      <c r="U19" s="4">
        <v>3.7100000000000002E-4</v>
      </c>
      <c r="V19" s="4">
        <f t="shared" si="0"/>
        <v>4.2064007132967167E-3</v>
      </c>
      <c r="W19" s="4">
        <v>8.3167919999999995</v>
      </c>
      <c r="X19" s="4">
        <f>((W19-W3)/W3)*100</f>
        <v>3.175308798780118E-2</v>
      </c>
      <c r="Y19" s="4">
        <v>3.39E-4</v>
      </c>
      <c r="Z19" s="4">
        <f t="shared" si="1"/>
        <v>4.0760908773479002E-3</v>
      </c>
      <c r="AA19" s="4">
        <v>11.043317</v>
      </c>
      <c r="AB19" s="4">
        <f>((AA19-AA3)/AA3)*100</f>
        <v>5.5031858952456811E-2</v>
      </c>
      <c r="AC19" s="4">
        <v>5.2300000000000003E-4</v>
      </c>
      <c r="AD19" s="4">
        <f t="shared" si="2"/>
        <v>4.7358959269212329E-3</v>
      </c>
      <c r="AE19" s="4">
        <v>110.63393000000001</v>
      </c>
      <c r="AF19" s="4">
        <f>((AE19-AE3)/AE3)*100</f>
        <v>1.215868887931598E-2</v>
      </c>
      <c r="AG19" s="4">
        <v>2.4199999999999998E-3</v>
      </c>
      <c r="AH19" s="4">
        <f t="shared" si="3"/>
        <v>2.1873940481007947E-3</v>
      </c>
      <c r="AI19" s="9">
        <v>758.09799999999996</v>
      </c>
      <c r="AJ19" s="4">
        <f>((AI19-AI3)/AI3)*100</f>
        <v>0.15589535458265624</v>
      </c>
      <c r="AK19" s="9">
        <v>7.8E-2</v>
      </c>
      <c r="AL19" s="4">
        <f t="shared" si="4"/>
        <v>1.0288907238905787E-2</v>
      </c>
    </row>
    <row r="20" spans="1:38" x14ac:dyDescent="0.3">
      <c r="A20">
        <v>18</v>
      </c>
      <c r="B20">
        <v>12</v>
      </c>
      <c r="F20" s="6"/>
      <c r="G20" s="6"/>
      <c r="H20" s="6"/>
      <c r="I20" s="6"/>
      <c r="J20" s="6"/>
      <c r="K20" s="6"/>
      <c r="L20" s="6"/>
      <c r="M20" s="6"/>
      <c r="N20" s="10"/>
      <c r="O20" s="10"/>
      <c r="P20" s="10"/>
      <c r="Q20" s="10"/>
      <c r="R20" s="9"/>
      <c r="S20" s="4">
        <v>8.8201269999999994</v>
      </c>
      <c r="T20" s="4">
        <f>((S20-S3)/S3)*100</f>
        <v>8.1141716487127327E-2</v>
      </c>
      <c r="U20" s="4">
        <v>3.77E-4</v>
      </c>
      <c r="V20" s="4">
        <f t="shared" si="0"/>
        <v>4.2743148709763479E-3</v>
      </c>
      <c r="W20" s="4">
        <v>8.3170439999999992</v>
      </c>
      <c r="X20" s="4">
        <f>((W20-W3)/W3)*100</f>
        <v>3.4784064568451817E-2</v>
      </c>
      <c r="Y20" s="4">
        <v>3.4400000000000001E-4</v>
      </c>
      <c r="Z20" s="4">
        <f t="shared" si="1"/>
        <v>4.1360848878519828E-3</v>
      </c>
      <c r="AA20" s="4">
        <v>11.043455</v>
      </c>
      <c r="AB20" s="4">
        <f>((AA20-AA3)/AA3)*100</f>
        <v>5.6282171190755355E-2</v>
      </c>
      <c r="AC20" s="4">
        <v>5.2899999999999996E-4</v>
      </c>
      <c r="AD20" s="4">
        <f t="shared" si="2"/>
        <v>4.790167569841141E-3</v>
      </c>
      <c r="AE20" s="4">
        <v>110.63574</v>
      </c>
      <c r="AF20" s="4">
        <f>((AE20-AE3)/AE3)*100</f>
        <v>1.379491392552069E-2</v>
      </c>
      <c r="AG20" s="4">
        <v>2.3999999999999998E-3</v>
      </c>
      <c r="AH20" s="4">
        <f t="shared" si="3"/>
        <v>2.1692809213369928E-3</v>
      </c>
      <c r="AI20" s="9">
        <v>758.14200000000005</v>
      </c>
      <c r="AJ20" s="4">
        <f>((AI20-AI3)/AI3)*100</f>
        <v>0.16170840170270048</v>
      </c>
      <c r="AK20" s="9">
        <v>0.08</v>
      </c>
      <c r="AL20" s="4">
        <f t="shared" si="4"/>
        <v>1.0552112928712562E-2</v>
      </c>
    </row>
    <row r="21" spans="1:38" x14ac:dyDescent="0.3">
      <c r="A21">
        <v>19</v>
      </c>
      <c r="B21">
        <v>13</v>
      </c>
      <c r="F21" s="6"/>
      <c r="G21" s="6"/>
      <c r="H21" s="6"/>
      <c r="I21" s="6"/>
      <c r="J21" s="6"/>
      <c r="K21" s="6"/>
      <c r="L21" s="6"/>
      <c r="M21" s="6"/>
      <c r="N21" s="10"/>
      <c r="O21" s="10"/>
      <c r="P21" s="10"/>
      <c r="Q21" s="10"/>
      <c r="R21" s="9"/>
      <c r="S21" s="4">
        <v>8.8207009999999997</v>
      </c>
      <c r="T21" s="4">
        <f>((S21-S3)/S3)*100</f>
        <v>8.7654839863388609E-2</v>
      </c>
      <c r="U21" s="4">
        <v>3.7800000000000003E-4</v>
      </c>
      <c r="V21" s="4">
        <f t="shared" si="0"/>
        <v>4.2853736908211723E-3</v>
      </c>
      <c r="W21" s="4">
        <v>8.3173250000000003</v>
      </c>
      <c r="X21" s="4">
        <f>((W21-W3)/W3)*100</f>
        <v>3.8163844009591288E-2</v>
      </c>
      <c r="Y21" s="4">
        <v>3.4499999999999998E-4</v>
      </c>
      <c r="Z21" s="4">
        <f t="shared" si="1"/>
        <v>4.1479682470024915E-3</v>
      </c>
      <c r="AA21" s="4">
        <v>11.044446000000001</v>
      </c>
      <c r="AB21" s="4">
        <f>((AA21-AA3)/AA3)*100</f>
        <v>6.5260862699140665E-2</v>
      </c>
      <c r="AC21" s="4">
        <v>5.31E-4</v>
      </c>
      <c r="AD21" s="4">
        <f t="shared" si="2"/>
        <v>4.8078464053335039E-3</v>
      </c>
      <c r="AE21" s="4">
        <v>110.63583</v>
      </c>
      <c r="AF21" s="4">
        <f>((AE21-AE3)/AE3)*100</f>
        <v>1.3876273181962306E-2</v>
      </c>
      <c r="AG21" s="4">
        <v>2.48E-3</v>
      </c>
      <c r="AH21" s="4">
        <f t="shared" si="3"/>
        <v>2.241588461893403E-3</v>
      </c>
      <c r="AI21" s="9">
        <v>758.28399999999999</v>
      </c>
      <c r="AJ21" s="4">
        <f>((AI21-AI3)/AI3)*100</f>
        <v>0.18046869013552133</v>
      </c>
      <c r="AK21" s="9">
        <v>7.9000000000000001E-2</v>
      </c>
      <c r="AL21" s="4">
        <f t="shared" si="4"/>
        <v>1.0418260176925796E-2</v>
      </c>
    </row>
    <row r="22" spans="1:38" x14ac:dyDescent="0.3">
      <c r="A22">
        <v>20</v>
      </c>
      <c r="B22">
        <v>14</v>
      </c>
      <c r="F22" s="6"/>
      <c r="G22" s="6"/>
      <c r="H22" s="6"/>
      <c r="I22" s="6"/>
      <c r="J22" s="6"/>
      <c r="K22" s="6"/>
      <c r="L22" s="6"/>
      <c r="M22" s="6"/>
      <c r="N22" s="10"/>
      <c r="O22" s="10"/>
      <c r="P22" s="10"/>
      <c r="Q22" s="10"/>
      <c r="R22" s="9"/>
      <c r="S22" s="4">
        <v>8.8212279999999996</v>
      </c>
      <c r="T22" s="4">
        <f>((S22-S3)/S3)*100</f>
        <v>9.3634658712321642E-2</v>
      </c>
      <c r="U22" s="4">
        <v>3.8499999999999998E-4</v>
      </c>
      <c r="V22" s="4">
        <f t="shared" si="0"/>
        <v>4.3644717039396331E-3</v>
      </c>
      <c r="W22" s="4">
        <v>8.3174170000000007</v>
      </c>
      <c r="X22" s="4">
        <f>((W22-W3)/W3)*100</f>
        <v>3.9270391015232095E-2</v>
      </c>
      <c r="Y22" s="4">
        <v>3.5199999999999999E-4</v>
      </c>
      <c r="Z22" s="4">
        <f t="shared" si="1"/>
        <v>4.2320831094557355E-3</v>
      </c>
      <c r="AA22" s="4">
        <v>11.044670999999999</v>
      </c>
      <c r="AB22" s="4">
        <f>((AA22-AA3)/AA3)*100</f>
        <v>6.7299415261574846E-2</v>
      </c>
      <c r="AC22" s="4">
        <v>5.4299999999999997E-4</v>
      </c>
      <c r="AD22" s="4">
        <f t="shared" si="2"/>
        <v>4.9163981435028717E-3</v>
      </c>
      <c r="AE22" s="4">
        <v>110.63706999999999</v>
      </c>
      <c r="AF22" s="4">
        <f>((AE22-AE3)/AE3)*100</f>
        <v>1.4997222937374405E-2</v>
      </c>
      <c r="AG22" s="4">
        <v>2.49E-3</v>
      </c>
      <c r="AH22" s="4">
        <f t="shared" si="3"/>
        <v>2.2506019004299373E-3</v>
      </c>
      <c r="AI22" s="9">
        <v>758.34699999999998</v>
      </c>
      <c r="AJ22" s="4">
        <f>((AI22-AI3)/AI3)*100</f>
        <v>0.1887919166937467</v>
      </c>
      <c r="AK22" s="9">
        <v>8.1000000000000003E-2</v>
      </c>
      <c r="AL22" s="4">
        <f t="shared" si="4"/>
        <v>1.0681126186297303E-2</v>
      </c>
    </row>
    <row r="23" spans="1:38" x14ac:dyDescent="0.3">
      <c r="A23">
        <v>21</v>
      </c>
      <c r="B23">
        <v>15</v>
      </c>
      <c r="F23" s="6"/>
      <c r="G23" s="6"/>
      <c r="H23" s="6"/>
      <c r="I23" s="6"/>
      <c r="J23" s="6"/>
      <c r="K23" s="6"/>
      <c r="L23" s="6"/>
      <c r="M23" s="6"/>
      <c r="N23" s="10"/>
      <c r="O23" s="10"/>
      <c r="P23" s="10"/>
      <c r="Q23" s="10"/>
      <c r="R23" s="9"/>
      <c r="S23" s="4">
        <v>8.8216420000000006</v>
      </c>
      <c r="T23" s="4">
        <f>((S23-S3)/S3)*100</f>
        <v>9.8332277314721384E-2</v>
      </c>
      <c r="U23" s="4">
        <v>3.8900000000000002E-4</v>
      </c>
      <c r="V23" s="4">
        <f t="shared" si="0"/>
        <v>4.4096099116241625E-3</v>
      </c>
      <c r="W23" s="4">
        <v>8.3175899999999992</v>
      </c>
      <c r="X23" s="4">
        <f>((W23-W3)/W3)*100</f>
        <v>4.1351180493202001E-2</v>
      </c>
      <c r="Y23" s="4">
        <v>3.57E-4</v>
      </c>
      <c r="Z23" s="4">
        <f t="shared" si="1"/>
        <v>4.2921086516647259E-3</v>
      </c>
      <c r="AA23" s="4">
        <v>11.045132000000001</v>
      </c>
      <c r="AB23" s="4">
        <f>((AA23-AA3)/AA3)*100</f>
        <v>7.1476182956200923E-2</v>
      </c>
      <c r="AC23" s="4">
        <v>5.4799999999999998E-4</v>
      </c>
      <c r="AD23" s="4">
        <f t="shared" si="2"/>
        <v>4.9614617552782517E-3</v>
      </c>
      <c r="AE23" s="4">
        <v>110.63825</v>
      </c>
      <c r="AF23" s="4">
        <f>((AE23-AE3)/AE3)*100</f>
        <v>1.6063933188500655E-2</v>
      </c>
      <c r="AG23" s="4">
        <v>2.5200000000000001E-3</v>
      </c>
      <c r="AH23" s="4">
        <f t="shared" si="3"/>
        <v>2.277693293232675E-3</v>
      </c>
      <c r="AI23" s="9">
        <v>758.42399999999998</v>
      </c>
      <c r="AJ23" s="4">
        <f>((AI23-AI3)/AI3)*100</f>
        <v>0.19896474915380158</v>
      </c>
      <c r="AK23" s="9">
        <v>8.2000000000000003E-2</v>
      </c>
      <c r="AL23" s="4">
        <f t="shared" si="4"/>
        <v>1.081189413837115E-2</v>
      </c>
    </row>
    <row r="24" spans="1:38" x14ac:dyDescent="0.3">
      <c r="A24">
        <v>22</v>
      </c>
      <c r="B24">
        <v>16</v>
      </c>
      <c r="F24" s="6"/>
      <c r="G24" s="6"/>
      <c r="H24" s="6"/>
      <c r="I24" s="6"/>
      <c r="J24" s="6"/>
      <c r="K24" s="6"/>
      <c r="L24" s="6"/>
      <c r="M24" s="6"/>
      <c r="N24" s="10"/>
      <c r="O24" s="10"/>
      <c r="P24" s="10"/>
      <c r="Q24" s="10"/>
      <c r="R24" s="9"/>
      <c r="S24" s="4">
        <v>8.8219329999999996</v>
      </c>
      <c r="T24" s="4">
        <f>((S24-S3)/S3)*100</f>
        <v>0.10163422662218496</v>
      </c>
      <c r="U24" s="4">
        <v>3.7300000000000001E-4</v>
      </c>
      <c r="V24" s="4">
        <f t="shared" si="0"/>
        <v>4.2280983090667319E-3</v>
      </c>
      <c r="W24" s="4">
        <v>8.31785</v>
      </c>
      <c r="X24" s="4">
        <f>((W24-W3)/W3)*100</f>
        <v>4.4478378552617021E-2</v>
      </c>
      <c r="Y24" s="4">
        <v>3.4000000000000002E-4</v>
      </c>
      <c r="Z24" s="4">
        <f t="shared" si="1"/>
        <v>4.0875947510474464E-3</v>
      </c>
      <c r="AA24" s="4">
        <v>11.045356999999999</v>
      </c>
      <c r="AB24" s="4">
        <f>((AA24-AA3)/AA3)*100</f>
        <v>7.3514735518635105E-2</v>
      </c>
      <c r="AC24" s="4">
        <v>5.2499999999999997E-4</v>
      </c>
      <c r="AD24" s="4">
        <f t="shared" si="2"/>
        <v>4.7531283959404841E-3</v>
      </c>
      <c r="AE24" s="4">
        <v>110.63927</v>
      </c>
      <c r="AF24" s="4">
        <f>((AE24-AE3)/AE3)*100</f>
        <v>1.6986004761501344E-2</v>
      </c>
      <c r="AG24" s="4">
        <v>2.4299999999999999E-3</v>
      </c>
      <c r="AH24" s="4">
        <f t="shared" si="3"/>
        <v>2.1963268557357615E-3</v>
      </c>
      <c r="AI24" s="9">
        <v>758.48299999999995</v>
      </c>
      <c r="AJ24" s="4">
        <f>((AI24-AI3)/AI3)*100</f>
        <v>0.20675951688293062</v>
      </c>
      <c r="AK24" s="9">
        <v>7.9000000000000001E-2</v>
      </c>
      <c r="AL24" s="4">
        <f t="shared" si="4"/>
        <v>1.0415526781747252E-2</v>
      </c>
    </row>
    <row r="25" spans="1:38" x14ac:dyDescent="0.3">
      <c r="A25">
        <v>23</v>
      </c>
      <c r="B25">
        <v>17</v>
      </c>
      <c r="C25" s="2">
        <v>97.64</v>
      </c>
      <c r="D25" s="2">
        <f>((C25)/97.64)*100</f>
        <v>100</v>
      </c>
      <c r="E25" s="2">
        <f>(((D25/100)*0.48)/(1-0.52*(D25/100)))*100</f>
        <v>100</v>
      </c>
      <c r="F25" s="6"/>
      <c r="G25" s="6"/>
      <c r="H25" s="6"/>
      <c r="I25" s="6"/>
      <c r="J25" s="6"/>
      <c r="K25" s="6"/>
      <c r="L25" s="6"/>
      <c r="M25" s="6"/>
      <c r="N25" s="10"/>
      <c r="O25" s="10"/>
      <c r="P25" s="10"/>
      <c r="Q25" s="10"/>
      <c r="R25" s="9"/>
      <c r="S25" s="4">
        <v>8.8227960000000003</v>
      </c>
      <c r="T25" s="4">
        <f>((S25-S3)/S3)*100</f>
        <v>0.11142660549625341</v>
      </c>
      <c r="U25" s="4">
        <v>3.6000000000000002E-4</v>
      </c>
      <c r="V25" s="4">
        <f t="shared" si="0"/>
        <v>4.0803391577907957E-3</v>
      </c>
      <c r="W25" s="4">
        <v>8.3180779999999999</v>
      </c>
      <c r="X25" s="4">
        <f>((W25-W3)/W3)*100</f>
        <v>4.7220690697017252E-2</v>
      </c>
      <c r="Y25" s="4">
        <v>3.3700000000000001E-4</v>
      </c>
      <c r="Z25" s="4">
        <f t="shared" si="1"/>
        <v>4.0514166854410359E-3</v>
      </c>
      <c r="AA25" s="4">
        <v>11.045897999999999</v>
      </c>
      <c r="AB25" s="4">
        <f>((AA25-AA3)/AA3)*100</f>
        <v>7.8416321902119862E-2</v>
      </c>
      <c r="AC25" s="4">
        <v>5.1800000000000001E-4</v>
      </c>
      <c r="AD25" s="4">
        <f t="shared" si="2"/>
        <v>4.689523658465795E-3</v>
      </c>
      <c r="AE25" s="4">
        <v>110.64014</v>
      </c>
      <c r="AF25" s="4">
        <f>((AE25-AE3)/AE3)*100</f>
        <v>1.7772477573774571E-2</v>
      </c>
      <c r="AG25" s="4">
        <v>2.4099999999999998E-3</v>
      </c>
      <c r="AH25" s="4">
        <f t="shared" si="3"/>
        <v>2.1782329631903933E-3</v>
      </c>
      <c r="AI25" s="9">
        <v>758.61099999999999</v>
      </c>
      <c r="AJ25" s="4">
        <f>((AI25-AI3)/AI3)*100</f>
        <v>0.22367019941393701</v>
      </c>
      <c r="AK25" s="9">
        <v>7.8E-2</v>
      </c>
      <c r="AL25" s="4">
        <f t="shared" si="4"/>
        <v>1.0281949510355109E-2</v>
      </c>
    </row>
    <row r="26" spans="1:38" x14ac:dyDescent="0.3">
      <c r="A26">
        <v>24</v>
      </c>
      <c r="B26">
        <v>18</v>
      </c>
      <c r="C26" s="2">
        <v>97.62</v>
      </c>
      <c r="D26" s="2">
        <f t="shared" ref="D26:D36" si="5">((C26)/97.64)*100</f>
        <v>99.979516591560838</v>
      </c>
      <c r="E26" s="2">
        <f t="shared" ref="E26:E36" si="6">(((D26/100)*0.48)/(1-0.52*(D26/100)))*100</f>
        <v>99.957335699779833</v>
      </c>
      <c r="F26" t="s">
        <v>18</v>
      </c>
      <c r="G26" t="s">
        <v>40</v>
      </c>
      <c r="H26" t="s">
        <v>22</v>
      </c>
      <c r="I26" t="s">
        <v>42</v>
      </c>
      <c r="J26" t="s">
        <v>20</v>
      </c>
      <c r="K26" t="s">
        <v>40</v>
      </c>
      <c r="L26" t="s">
        <v>23</v>
      </c>
      <c r="M26" t="s">
        <v>42</v>
      </c>
      <c r="N26" t="s">
        <v>24</v>
      </c>
      <c r="O26" t="s">
        <v>40</v>
      </c>
      <c r="P26" t="s">
        <v>23</v>
      </c>
      <c r="Q26" t="s">
        <v>42</v>
      </c>
      <c r="R26" s="9"/>
      <c r="S26" s="4">
        <v>8.8226800000000001</v>
      </c>
      <c r="T26" s="4">
        <f>((S26-S3)/S3)*100</f>
        <v>0.11011036453519524</v>
      </c>
      <c r="U26" s="4">
        <v>3.7300000000000001E-4</v>
      </c>
      <c r="V26" s="4">
        <f t="shared" si="0"/>
        <v>4.2277403238018384E-3</v>
      </c>
      <c r="W26" s="4">
        <v>8.3178839999999994</v>
      </c>
      <c r="X26" s="4">
        <f>((W26-W3)/W3)*100</f>
        <v>4.4887319837301536E-2</v>
      </c>
      <c r="Y26" s="4">
        <v>3.4000000000000002E-4</v>
      </c>
      <c r="Z26" s="4">
        <f t="shared" si="1"/>
        <v>4.0875780426848952E-3</v>
      </c>
      <c r="AA26" s="4">
        <v>11.04584</v>
      </c>
      <c r="AB26" s="4">
        <f>((AA26-AA3)/AA3)*100</f>
        <v>7.7890828352696104E-2</v>
      </c>
      <c r="AC26" s="4">
        <v>5.2499999999999997E-4</v>
      </c>
      <c r="AD26" s="4">
        <f t="shared" si="2"/>
        <v>4.7529205565172037E-3</v>
      </c>
      <c r="AE26" s="4">
        <v>110.6414</v>
      </c>
      <c r="AF26" s="4">
        <f>((AE26-AE3)/AE3)*100</f>
        <v>1.8911507163957182E-2</v>
      </c>
      <c r="AG26" s="4">
        <v>2.4199999999999998E-3</v>
      </c>
      <c r="AH26" s="4">
        <f t="shared" si="3"/>
        <v>2.1872463652846041E-3</v>
      </c>
      <c r="AI26" s="9">
        <v>758.57299999999998</v>
      </c>
      <c r="AJ26" s="4">
        <f>((AI26-AI3)/AI3)*100</f>
        <v>0.21864984053754472</v>
      </c>
      <c r="AK26" s="9">
        <v>7.9000000000000001E-2</v>
      </c>
      <c r="AL26" s="4">
        <f t="shared" si="4"/>
        <v>1.041429104384153E-2</v>
      </c>
    </row>
    <row r="27" spans="1:38" x14ac:dyDescent="0.3">
      <c r="A27">
        <v>25</v>
      </c>
      <c r="B27">
        <v>19</v>
      </c>
      <c r="C27" s="2">
        <v>96.13</v>
      </c>
      <c r="D27" s="2">
        <f t="shared" si="5"/>
        <v>98.453502662843093</v>
      </c>
      <c r="E27" s="2">
        <f t="shared" si="6"/>
        <v>96.831219413922469</v>
      </c>
      <c r="F27" s="6">
        <v>4.9847440000000001</v>
      </c>
      <c r="G27" s="6">
        <v>0</v>
      </c>
      <c r="H27" s="6">
        <v>3.9399999999999998E-4</v>
      </c>
      <c r="I27" s="6">
        <f>(H27/F27)*100</f>
        <v>7.9041170419183009E-3</v>
      </c>
      <c r="J27" s="6">
        <v>17.039353999999999</v>
      </c>
      <c r="K27" s="6">
        <v>0</v>
      </c>
      <c r="L27" s="6">
        <v>5.3239999999999997E-3</v>
      </c>
      <c r="M27" s="6">
        <f>(L27/J27)*100</f>
        <v>3.1245315990265823E-2</v>
      </c>
      <c r="N27" s="10">
        <v>366.66500000000002</v>
      </c>
      <c r="O27" s="6">
        <v>0</v>
      </c>
      <c r="P27" s="10">
        <v>0.10299999999999999</v>
      </c>
      <c r="Q27" s="6">
        <f>(P27/N27)*100</f>
        <v>2.8091036777439893E-2</v>
      </c>
      <c r="R27" s="9"/>
      <c r="S27" s="4">
        <v>8.8233110000000003</v>
      </c>
      <c r="T27" s="4">
        <f>((S27-S3)/S3)*100</f>
        <v>0.11727026148714735</v>
      </c>
      <c r="U27" s="4">
        <v>3.8299999999999999E-4</v>
      </c>
      <c r="V27" s="4">
        <f t="shared" si="0"/>
        <v>4.3407741152952668E-3</v>
      </c>
      <c r="W27" s="4">
        <v>8.3180479999999992</v>
      </c>
      <c r="X27" s="4">
        <f>((W27-W3)/W3)*100</f>
        <v>4.6859860151693564E-2</v>
      </c>
      <c r="Y27" s="4">
        <v>3.4900000000000003E-4</v>
      </c>
      <c r="Z27" s="4">
        <f t="shared" si="1"/>
        <v>4.1956959132719608E-3</v>
      </c>
      <c r="AA27" s="4">
        <v>11.046646000000001</v>
      </c>
      <c r="AB27" s="4">
        <f>((AA27-AA3)/AA3)*100</f>
        <v>8.519337664306853E-2</v>
      </c>
      <c r="AC27" s="4">
        <v>5.3899999999999998E-4</v>
      </c>
      <c r="AD27" s="4">
        <f t="shared" si="2"/>
        <v>4.8793090681099032E-3</v>
      </c>
      <c r="AE27" s="4">
        <v>110.64331</v>
      </c>
      <c r="AF27" s="4">
        <f>((AE27-AE3)/AE3)*100</f>
        <v>2.0638131383988768E-2</v>
      </c>
      <c r="AG27" s="4">
        <v>2.49E-3</v>
      </c>
      <c r="AH27" s="4">
        <f t="shared" si="3"/>
        <v>2.2504749722328447E-3</v>
      </c>
      <c r="AI27" s="9">
        <v>758.68799999999999</v>
      </c>
      <c r="AJ27" s="4">
        <f>((AI27-AI3)/AI3)*100</f>
        <v>0.23384303187399189</v>
      </c>
      <c r="AK27" s="9">
        <v>8.1000000000000003E-2</v>
      </c>
      <c r="AL27" s="4">
        <f t="shared" si="4"/>
        <v>1.0676325446033154E-2</v>
      </c>
    </row>
    <row r="28" spans="1:38" x14ac:dyDescent="0.3">
      <c r="A28">
        <v>26</v>
      </c>
      <c r="B28">
        <v>20</v>
      </c>
      <c r="C28" s="2">
        <v>91.42</v>
      </c>
      <c r="D28" s="2">
        <f t="shared" si="5"/>
        <v>93.629659975419912</v>
      </c>
      <c r="E28" s="2">
        <f t="shared" si="6"/>
        <v>87.585226819103568</v>
      </c>
      <c r="F28" s="6">
        <v>4.9847229999999998</v>
      </c>
      <c r="G28" s="6">
        <f>((F28-F27)/F27)*100</f>
        <v>-4.2128542609752481E-4</v>
      </c>
      <c r="H28" s="6">
        <v>1.56E-4</v>
      </c>
      <c r="I28" s="6">
        <f>(H28/F28)*100</f>
        <v>3.1295620639301323E-3</v>
      </c>
      <c r="J28" s="6">
        <v>17.045798999999999</v>
      </c>
      <c r="K28" s="6">
        <f>((J28-J27)/J27)*100</f>
        <v>3.7824203898806072E-2</v>
      </c>
      <c r="L28" s="6">
        <v>2.1250000000000002E-3</v>
      </c>
      <c r="M28" s="6">
        <f>(L28/J28)*100</f>
        <v>1.2466414745357495E-2</v>
      </c>
      <c r="N28" s="10">
        <v>366.80099999999999</v>
      </c>
      <c r="O28" s="6">
        <f>((N28-N27)/N27)*100</f>
        <v>3.709107768670783E-2</v>
      </c>
      <c r="P28" s="10">
        <v>4.5999999999999999E-2</v>
      </c>
      <c r="Q28" s="6">
        <f>(P28/N28)*100</f>
        <v>1.2540860030370691E-2</v>
      </c>
      <c r="R28" s="9"/>
      <c r="S28" s="4">
        <v>8.8242530000000006</v>
      </c>
      <c r="T28" s="4">
        <f>((S28-S3)/S3)*100</f>
        <v>0.12795904584330831</v>
      </c>
      <c r="U28" s="4">
        <v>3.88E-4</v>
      </c>
      <c r="V28" s="4">
        <f t="shared" si="0"/>
        <v>4.3969727522544964E-3</v>
      </c>
      <c r="W28" s="4">
        <v>8.3187770000000008</v>
      </c>
      <c r="X28" s="4">
        <f>((W28-W3)/W3)*100</f>
        <v>5.5628042402890487E-2</v>
      </c>
      <c r="Y28" s="4">
        <v>3.5500000000000001E-4</v>
      </c>
      <c r="Z28" s="4">
        <f t="shared" si="1"/>
        <v>4.2674542183304106E-3</v>
      </c>
      <c r="AA28" s="4">
        <v>11.047383999999999</v>
      </c>
      <c r="AB28" s="4">
        <f>((AA28-AA3)/AA3)*100</f>
        <v>9.1879829047879696E-2</v>
      </c>
      <c r="AC28" s="4">
        <v>5.44E-4</v>
      </c>
      <c r="AD28" s="4">
        <f t="shared" si="2"/>
        <v>4.9242426985429315E-3</v>
      </c>
      <c r="AE28" s="4">
        <v>110.64212999999999</v>
      </c>
      <c r="AF28" s="4">
        <f>((AE28-AE3)/AE3)*100</f>
        <v>1.9571421132862515E-2</v>
      </c>
      <c r="AG28" s="4">
        <v>2.5400000000000002E-3</v>
      </c>
      <c r="AH28" s="4">
        <f t="shared" si="3"/>
        <v>2.295689716024086E-3</v>
      </c>
      <c r="AI28" s="9">
        <v>758.89200000000005</v>
      </c>
      <c r="AJ28" s="4">
        <f>((AI28-AI3)/AI3)*100</f>
        <v>0.26079443215778275</v>
      </c>
      <c r="AK28" s="9">
        <v>8.2000000000000003E-2</v>
      </c>
      <c r="AL28" s="4">
        <f t="shared" si="4"/>
        <v>1.0805226567153166E-2</v>
      </c>
    </row>
    <row r="29" spans="1:38" x14ac:dyDescent="0.3">
      <c r="A29">
        <v>27</v>
      </c>
      <c r="B29">
        <v>21</v>
      </c>
      <c r="C29" s="2">
        <v>76.260000000000005</v>
      </c>
      <c r="D29" s="2">
        <f t="shared" si="5"/>
        <v>78.103236378533396</v>
      </c>
      <c r="E29" s="2">
        <f t="shared" si="6"/>
        <v>63.12826809784633</v>
      </c>
      <c r="F29" s="6">
        <v>4.9858960000000003</v>
      </c>
      <c r="G29" s="6">
        <f>((F29-F27)/F27)*100</f>
        <v>2.3110514802771494E-2</v>
      </c>
      <c r="H29" s="6">
        <v>8.7999999999999998E-5</v>
      </c>
      <c r="I29" s="6">
        <f t="shared" ref="I29:I36" si="7">(H29/F29)*100</f>
        <v>1.7649786517809434E-3</v>
      </c>
      <c r="J29" s="6">
        <v>17.045748</v>
      </c>
      <c r="K29" s="6">
        <f>((J29-J27)/J27)*100</f>
        <v>3.7524896777191397E-2</v>
      </c>
      <c r="L29" s="6">
        <v>1.1919999999999999E-3</v>
      </c>
      <c r="M29" s="6">
        <f t="shared" ref="M29:M36" si="8">(L29/J29)*100</f>
        <v>6.9929462761035765E-3</v>
      </c>
      <c r="N29" s="10">
        <v>366.97199999999998</v>
      </c>
      <c r="O29" s="6">
        <f>((N29-N27)/N27)*100</f>
        <v>8.3727653307503994E-2</v>
      </c>
      <c r="P29" s="10">
        <v>3.5999999999999997E-2</v>
      </c>
      <c r="Q29" s="6">
        <f t="shared" ref="Q29:Q36" si="9">(P29/N29)*100</f>
        <v>9.8100127530165795E-3</v>
      </c>
      <c r="R29" s="9"/>
      <c r="S29" s="4">
        <v>8.8246479999999998</v>
      </c>
      <c r="T29" s="4">
        <f>((S29-S3)/S3)*100</f>
        <v>0.13244107325379095</v>
      </c>
      <c r="U29" s="4">
        <v>4.57E-4</v>
      </c>
      <c r="V29" s="4">
        <f t="shared" si="0"/>
        <v>5.1786768152112129E-3</v>
      </c>
      <c r="W29" s="4">
        <v>8.3192509999999995</v>
      </c>
      <c r="X29" s="4">
        <f>((W29-W3)/W3)*100</f>
        <v>6.1329165018868072E-2</v>
      </c>
      <c r="Y29" s="4">
        <v>4.2400000000000001E-4</v>
      </c>
      <c r="Z29" s="4">
        <f t="shared" si="1"/>
        <v>5.0966126638083168E-3</v>
      </c>
      <c r="AA29" s="4">
        <v>11.048413</v>
      </c>
      <c r="AB29" s="4">
        <f>((AA29-AA3)/AA3)*100</f>
        <v>0.10120280943347809</v>
      </c>
      <c r="AC29" s="4">
        <v>6.3199999999999997E-4</v>
      </c>
      <c r="AD29" s="4">
        <f t="shared" si="2"/>
        <v>5.7202785594636981E-3</v>
      </c>
      <c r="AE29" s="4">
        <v>110.64364</v>
      </c>
      <c r="AF29" s="4">
        <f>((AE29-AE3)/AE3)*100</f>
        <v>2.0936448657612305E-2</v>
      </c>
      <c r="AG29" s="4">
        <v>3.1199999999999999E-3</v>
      </c>
      <c r="AH29" s="4">
        <f t="shared" si="3"/>
        <v>2.8198638439588574E-3</v>
      </c>
      <c r="AI29" s="9">
        <v>759.03300000000002</v>
      </c>
      <c r="AJ29" s="4">
        <f>((AI29-AI3)/AI3)*100</f>
        <v>0.27942260588333334</v>
      </c>
      <c r="AK29" s="9">
        <v>9.2999999999999999E-2</v>
      </c>
      <c r="AL29" s="4">
        <f t="shared" si="4"/>
        <v>1.225243171245519E-2</v>
      </c>
    </row>
    <row r="30" spans="1:38" x14ac:dyDescent="0.3">
      <c r="A30">
        <v>28</v>
      </c>
      <c r="B30">
        <v>22</v>
      </c>
      <c r="C30" s="2">
        <v>52.54</v>
      </c>
      <c r="D30" s="2">
        <f t="shared" si="5"/>
        <v>53.809913969684551</v>
      </c>
      <c r="E30" s="2">
        <f t="shared" si="6"/>
        <v>35.863889236510083</v>
      </c>
      <c r="F30" s="6">
        <v>4.9858779999999996</v>
      </c>
      <c r="G30" s="6">
        <f>((F30-F27)/F27)*100</f>
        <v>2.2749413008963434E-2</v>
      </c>
      <c r="H30" s="6">
        <v>4.3000000000000002E-5</v>
      </c>
      <c r="I30" s="6">
        <f t="shared" si="7"/>
        <v>8.6243586385386891E-4</v>
      </c>
      <c r="J30" s="6">
        <v>17.049643</v>
      </c>
      <c r="K30" s="6">
        <f>((J30-J27)/J27)*100</f>
        <v>6.0383744595013486E-2</v>
      </c>
      <c r="L30" s="6">
        <v>6.0700000000000001E-4</v>
      </c>
      <c r="M30" s="6">
        <f t="shared" si="8"/>
        <v>3.5601918468322184E-3</v>
      </c>
      <c r="N30" s="10">
        <v>367.053</v>
      </c>
      <c r="O30" s="6">
        <f>((N30-N27)/N27)*100</f>
        <v>0.10581866281209737</v>
      </c>
      <c r="P30" s="10">
        <v>1.0999999999999999E-2</v>
      </c>
      <c r="Q30" s="6">
        <f t="shared" si="9"/>
        <v>2.9968424178524627E-3</v>
      </c>
      <c r="R30" s="9"/>
      <c r="S30" s="4">
        <v>8.8259600000000002</v>
      </c>
      <c r="T30" s="4">
        <f>((S30-S3)/S3)*100</f>
        <v>0.14732821239952815</v>
      </c>
      <c r="U30" s="4">
        <v>4.5600000000000003E-4</v>
      </c>
      <c r="V30" s="4">
        <f t="shared" si="0"/>
        <v>5.1665767803162491E-3</v>
      </c>
      <c r="W30" s="4">
        <v>8.3196469999999998</v>
      </c>
      <c r="X30" s="4">
        <f>((W30-W3)/W3)*100</f>
        <v>6.6092128217042523E-2</v>
      </c>
      <c r="Y30" s="4">
        <v>4.7199999999999998E-4</v>
      </c>
      <c r="Z30" s="4">
        <f t="shared" si="1"/>
        <v>5.6733176299427123E-3</v>
      </c>
      <c r="AA30" s="4">
        <v>11.0481</v>
      </c>
      <c r="AB30" s="4">
        <f>((AA30-AA3)/AA3)*100</f>
        <v>9.8366956313272011E-2</v>
      </c>
      <c r="AC30" s="4">
        <v>5.04E-4</v>
      </c>
      <c r="AD30" s="4">
        <f t="shared" si="2"/>
        <v>4.5618703668504085E-3</v>
      </c>
      <c r="AE30" s="4">
        <v>110.63451000000001</v>
      </c>
      <c r="AF30" s="4">
        <f>((AE30-AE3)/AE3)*100</f>
        <v>1.268300408749385E-2</v>
      </c>
      <c r="AG30" s="4">
        <v>4.3099999999999996E-3</v>
      </c>
      <c r="AH30" s="4">
        <f t="shared" si="3"/>
        <v>3.8957102987123996E-3</v>
      </c>
      <c r="AI30" s="9">
        <v>759.20600000000002</v>
      </c>
      <c r="AJ30" s="4">
        <f>((AI30-AI3)/AI3)*100</f>
        <v>0.30227845024163924</v>
      </c>
      <c r="AK30" s="9">
        <v>4.8000000000000001E-2</v>
      </c>
      <c r="AL30" s="4">
        <f t="shared" si="4"/>
        <v>6.3223947123705552E-3</v>
      </c>
    </row>
    <row r="31" spans="1:38" x14ac:dyDescent="0.3">
      <c r="A31">
        <v>29</v>
      </c>
      <c r="B31">
        <v>23</v>
      </c>
      <c r="C31" s="2">
        <v>32.450000000000003</v>
      </c>
      <c r="D31" s="2">
        <f t="shared" si="5"/>
        <v>33.234330192544043</v>
      </c>
      <c r="E31" s="2">
        <f t="shared" si="6"/>
        <v>19.285342842285125</v>
      </c>
      <c r="F31" s="6">
        <v>4.9862260000000003</v>
      </c>
      <c r="G31" s="6">
        <f>((F31-F27)/F27)*100</f>
        <v>2.9730714355646053E-2</v>
      </c>
      <c r="H31" s="6">
        <v>3.4E-5</v>
      </c>
      <c r="I31" s="6">
        <f t="shared" si="7"/>
        <v>6.8187843872299404E-4</v>
      </c>
      <c r="J31" s="6">
        <v>17.050709000000001</v>
      </c>
      <c r="K31" s="6">
        <f>((J31-J27)/J27)*100</f>
        <v>6.6639850313584548E-2</v>
      </c>
      <c r="L31" s="6">
        <v>4.9600000000000002E-4</v>
      </c>
      <c r="M31" s="6">
        <f t="shared" si="8"/>
        <v>2.9089699437131909E-3</v>
      </c>
      <c r="N31" s="10">
        <v>367.12799999999999</v>
      </c>
      <c r="O31" s="6">
        <f>((N31-N27)/N27)*100</f>
        <v>0.12627330124226893</v>
      </c>
      <c r="P31" s="10">
        <v>8.9999999999999993E-3</v>
      </c>
      <c r="Q31" s="6">
        <f t="shared" si="9"/>
        <v>2.4514610707981957E-3</v>
      </c>
      <c r="R31" s="9"/>
      <c r="S31" s="4">
        <v>8.8277160000000006</v>
      </c>
      <c r="T31" s="4">
        <f>((S31-S3)/S3)*100</f>
        <v>0.16725337729275278</v>
      </c>
      <c r="U31" s="4">
        <v>7.1299999999999998E-4</v>
      </c>
      <c r="V31" s="4">
        <f t="shared" si="0"/>
        <v>8.0768343702946489E-3</v>
      </c>
      <c r="W31" s="4">
        <v>8.3199900000000007</v>
      </c>
      <c r="X31" s="4">
        <f>((W31-W3)/W3)*100</f>
        <v>7.021762411849912E-2</v>
      </c>
      <c r="Y31" s="4">
        <v>7.2900000000000005E-4</v>
      </c>
      <c r="Z31" s="4">
        <f t="shared" si="1"/>
        <v>8.7620297620550017E-3</v>
      </c>
      <c r="AA31" s="4">
        <v>11.048536</v>
      </c>
      <c r="AB31" s="4">
        <f>((AA31-AA3)/AA3)*100</f>
        <v>0.10231721816761866</v>
      </c>
      <c r="AC31" s="4">
        <v>7.6599999999999997E-4</v>
      </c>
      <c r="AD31" s="4">
        <f t="shared" si="2"/>
        <v>6.9330452468996792E-3</v>
      </c>
      <c r="AE31" s="4">
        <v>110.62546</v>
      </c>
      <c r="AF31" s="4">
        <f>((AE31-AE3)/AE3)*100</f>
        <v>4.5018788564317527E-3</v>
      </c>
      <c r="AG31" s="4">
        <v>6.7000000000000002E-3</v>
      </c>
      <c r="AH31" s="4">
        <f t="shared" si="3"/>
        <v>6.0564719911673131E-3</v>
      </c>
      <c r="AI31" s="9">
        <v>759.46299999999997</v>
      </c>
      <c r="AJ31" s="4">
        <f>((AI31-AI3)/AI3)*100</f>
        <v>0.33623193001090723</v>
      </c>
      <c r="AK31" s="9">
        <v>7.2999999999999995E-2</v>
      </c>
      <c r="AL31" s="4">
        <f t="shared" si="4"/>
        <v>9.6120548334810256E-3</v>
      </c>
    </row>
    <row r="32" spans="1:38" x14ac:dyDescent="0.3">
      <c r="A32">
        <v>30</v>
      </c>
      <c r="B32">
        <v>24</v>
      </c>
      <c r="C32" s="2">
        <v>18.170000000000002</v>
      </c>
      <c r="D32" s="2">
        <f t="shared" si="5"/>
        <v>18.609176566980747</v>
      </c>
      <c r="E32" s="2">
        <f t="shared" si="6"/>
        <v>9.8893772195991456</v>
      </c>
      <c r="F32" s="6">
        <v>4.9862510000000002</v>
      </c>
      <c r="G32" s="6">
        <f>((F32-F27)/F27)*100</f>
        <v>3.0232244624802139E-2</v>
      </c>
      <c r="H32" s="6">
        <v>3.3000000000000003E-5</v>
      </c>
      <c r="I32" s="6">
        <f t="shared" si="7"/>
        <v>6.6181987228480885E-4</v>
      </c>
      <c r="J32" s="6">
        <v>17.051024999999999</v>
      </c>
      <c r="K32" s="6">
        <f>((J32-J27)/J27)*100</f>
        <v>6.8494380714197056E-2</v>
      </c>
      <c r="L32" s="6">
        <v>4.7800000000000002E-4</v>
      </c>
      <c r="M32" s="6">
        <f t="shared" si="8"/>
        <v>2.8033505317129033E-3</v>
      </c>
      <c r="N32" s="10">
        <v>367.13799999999998</v>
      </c>
      <c r="O32" s="6">
        <f>((N32-N27)/N27)*100</f>
        <v>0.12900058636628975</v>
      </c>
      <c r="P32" s="10">
        <v>8.9999999999999993E-3</v>
      </c>
      <c r="Q32" s="6">
        <f t="shared" si="9"/>
        <v>2.4513942986016156E-3</v>
      </c>
      <c r="R32" s="9"/>
      <c r="S32" s="4">
        <v>8.8286320000000007</v>
      </c>
      <c r="T32" s="4">
        <f>((S32-S3)/S3)*100</f>
        <v>0.17764714212315896</v>
      </c>
      <c r="U32" s="4">
        <v>1.292E-3</v>
      </c>
      <c r="V32" s="4">
        <f t="shared" si="0"/>
        <v>1.4634203804168074E-2</v>
      </c>
      <c r="W32" s="4">
        <v>8.3200830000000003</v>
      </c>
      <c r="X32" s="4">
        <f>((W32-W3)/W3)*100</f>
        <v>7.1336198808974779E-2</v>
      </c>
      <c r="Y32" s="4">
        <v>1.3309999999999999E-3</v>
      </c>
      <c r="Z32" s="4">
        <f t="shared" si="1"/>
        <v>1.5997436564034274E-2</v>
      </c>
      <c r="AA32" s="4">
        <v>11.048693999999999</v>
      </c>
      <c r="AB32" s="4">
        <f>((AA32-AA3)/AA3)*100</f>
        <v>0.10374873507812785</v>
      </c>
      <c r="AC32" s="4">
        <v>1.3439999999999999E-3</v>
      </c>
      <c r="AD32" s="4">
        <f t="shared" si="2"/>
        <v>1.216433363074405E-2</v>
      </c>
      <c r="AE32" s="4">
        <v>110.62483</v>
      </c>
      <c r="AF32" s="4">
        <f>((AE32-AE3)/AE3)*100</f>
        <v>3.9323640613404473E-3</v>
      </c>
      <c r="AG32" s="4">
        <v>1.222E-2</v>
      </c>
      <c r="AH32" s="4">
        <f t="shared" si="3"/>
        <v>1.1046344658789531E-2</v>
      </c>
      <c r="AI32" s="9">
        <v>759.56500000000005</v>
      </c>
      <c r="AJ32" s="4">
        <f>((AI32-AI3)/AI3)*100</f>
        <v>0.34970763015281026</v>
      </c>
      <c r="AK32" s="9">
        <v>0.13200000000000001</v>
      </c>
      <c r="AL32" s="4">
        <f t="shared" si="4"/>
        <v>1.7378367881616452E-2</v>
      </c>
    </row>
    <row r="33" spans="1:38" x14ac:dyDescent="0.3">
      <c r="A33">
        <v>31</v>
      </c>
      <c r="B33">
        <v>25</v>
      </c>
      <c r="C33" s="2">
        <v>8.8800000000000008</v>
      </c>
      <c r="D33" s="2">
        <f t="shared" si="5"/>
        <v>9.0946333469889389</v>
      </c>
      <c r="E33" s="2">
        <f t="shared" si="6"/>
        <v>4.5821221555238312</v>
      </c>
      <c r="F33" s="6">
        <v>4.9861740000000001</v>
      </c>
      <c r="G33" s="6">
        <f>((F33-F27)/F27)*100</f>
        <v>2.8687531395795697E-2</v>
      </c>
      <c r="H33" s="6">
        <v>3.4E-5</v>
      </c>
      <c r="I33" s="6">
        <f t="shared" si="7"/>
        <v>6.8188554992264607E-4</v>
      </c>
      <c r="J33" s="6">
        <v>17.052002000000002</v>
      </c>
      <c r="K33" s="6">
        <f>((J33-J27)/J27)*100</f>
        <v>7.4228166161711379E-2</v>
      </c>
      <c r="L33" s="6">
        <v>4.95E-4</v>
      </c>
      <c r="M33" s="6">
        <f t="shared" si="8"/>
        <v>2.9028849515734278E-3</v>
      </c>
      <c r="N33" s="10">
        <v>367.14800000000002</v>
      </c>
      <c r="O33" s="6">
        <f>((N33-N27)/N27)*100</f>
        <v>0.13172787149032605</v>
      </c>
      <c r="P33" s="10">
        <v>0.01</v>
      </c>
      <c r="Q33" s="6">
        <f t="shared" si="9"/>
        <v>2.7236972556026451E-3</v>
      </c>
      <c r="R33" s="9"/>
      <c r="S33" s="4">
        <v>8.8296089999999996</v>
      </c>
      <c r="T33" s="4">
        <f>((S33-S3)/S3)*100</f>
        <v>0.18873306814858892</v>
      </c>
      <c r="U33" s="4">
        <v>2.8159999999999999E-3</v>
      </c>
      <c r="V33" s="4">
        <f t="shared" si="0"/>
        <v>3.1892691964049598E-2</v>
      </c>
      <c r="W33" s="4">
        <v>8.3210800000000003</v>
      </c>
      <c r="X33" s="4">
        <f>((W33-W3)/W3)*100</f>
        <v>8.3327800598308369E-2</v>
      </c>
      <c r="Y33" s="4">
        <v>2.9290000000000002E-3</v>
      </c>
      <c r="Z33" s="4">
        <f t="shared" si="1"/>
        <v>3.5199757723757011E-2</v>
      </c>
      <c r="AA33" s="4">
        <v>11.049804</v>
      </c>
      <c r="AB33" s="4">
        <f>((AA33-AA3)/AA3)*100</f>
        <v>0.11380559438620516</v>
      </c>
      <c r="AC33" s="4">
        <v>2.8779999999999999E-3</v>
      </c>
      <c r="AD33" s="4">
        <f t="shared" si="2"/>
        <v>2.6045710856047764E-2</v>
      </c>
      <c r="AE33" s="4">
        <v>110.62718</v>
      </c>
      <c r="AF33" s="4">
        <f>((AE33-AE3)/AE3)*100</f>
        <v>6.0567446461948487E-3</v>
      </c>
      <c r="AG33" s="4">
        <v>2.699E-2</v>
      </c>
      <c r="AH33" s="4">
        <f t="shared" si="3"/>
        <v>2.439725933536406E-2</v>
      </c>
      <c r="AI33" s="9">
        <v>759.80499999999995</v>
      </c>
      <c r="AJ33" s="4">
        <f>((AI33-AI3)/AI3)*100</f>
        <v>0.38141515989842278</v>
      </c>
      <c r="AK33" s="9">
        <v>0.28899999999999998</v>
      </c>
      <c r="AL33" s="4">
        <f t="shared" si="4"/>
        <v>3.8036075045570904E-2</v>
      </c>
    </row>
    <row r="34" spans="1:38" x14ac:dyDescent="0.3">
      <c r="A34">
        <v>32</v>
      </c>
      <c r="B34">
        <v>26</v>
      </c>
      <c r="C34" s="2">
        <v>3.52</v>
      </c>
      <c r="D34" s="2">
        <f t="shared" si="5"/>
        <v>3.6050798852929127</v>
      </c>
      <c r="E34" s="2">
        <f t="shared" si="6"/>
        <v>1.7634976035804346</v>
      </c>
      <c r="F34" s="6">
        <v>4.9863200000000001</v>
      </c>
      <c r="G34" s="6">
        <f>((F34-F27)/F27)*100</f>
        <v>3.1616468167673641E-2</v>
      </c>
      <c r="H34" s="6">
        <v>3.3000000000000003E-5</v>
      </c>
      <c r="I34" s="6">
        <f t="shared" si="7"/>
        <v>6.6181071411381537E-4</v>
      </c>
      <c r="J34" s="6">
        <v>17.053101999999999</v>
      </c>
      <c r="K34" s="6">
        <f>((J34-J27)/J27)*100</f>
        <v>8.0683809961338032E-2</v>
      </c>
      <c r="L34" s="6">
        <v>4.84E-4</v>
      </c>
      <c r="M34" s="6">
        <f t="shared" si="8"/>
        <v>2.8381933093463E-3</v>
      </c>
      <c r="N34" s="10">
        <v>367.19299999999998</v>
      </c>
      <c r="O34" s="6">
        <f>((N34-N27)/N27)*100</f>
        <v>0.1440006545484197</v>
      </c>
      <c r="P34" s="10">
        <v>8.9999999999999993E-3</v>
      </c>
      <c r="Q34" s="6">
        <f t="shared" si="9"/>
        <v>2.4510271165299993E-3</v>
      </c>
      <c r="R34" s="9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9"/>
      <c r="AJ34" s="9"/>
      <c r="AK34" s="9"/>
      <c r="AL34" s="9"/>
    </row>
    <row r="35" spans="1:38" x14ac:dyDescent="0.3">
      <c r="A35">
        <v>33</v>
      </c>
      <c r="B35">
        <v>27</v>
      </c>
      <c r="C35" s="2">
        <v>0</v>
      </c>
      <c r="D35" s="2">
        <f t="shared" si="5"/>
        <v>0</v>
      </c>
      <c r="E35" s="2">
        <f t="shared" si="6"/>
        <v>0</v>
      </c>
      <c r="F35" s="6">
        <v>4.9864160000000002</v>
      </c>
      <c r="G35" s="6">
        <f>((F35-F27)/F27)*100</f>
        <v>3.3542344401239418E-2</v>
      </c>
      <c r="H35" s="6">
        <v>3.3000000000000003E-5</v>
      </c>
      <c r="I35" s="6">
        <f t="shared" si="7"/>
        <v>6.6179797273231917E-4</v>
      </c>
      <c r="J35" s="6">
        <v>17.052955999999998</v>
      </c>
      <c r="K35" s="6">
        <f>((J35-J27)/J27)*100</f>
        <v>7.9826969966107761E-2</v>
      </c>
      <c r="L35" s="6">
        <v>4.8799999999999999E-4</v>
      </c>
      <c r="M35" s="6">
        <f t="shared" si="8"/>
        <v>2.861673952598013E-3</v>
      </c>
      <c r="N35" s="10">
        <v>367.20400000000001</v>
      </c>
      <c r="O35" s="6">
        <f>((N35-N27)/N27)*100</f>
        <v>0.14700066818485191</v>
      </c>
      <c r="P35" s="10">
        <v>8.9999999999999993E-3</v>
      </c>
      <c r="Q35" s="6">
        <f t="shared" si="9"/>
        <v>2.4509536933148873E-3</v>
      </c>
      <c r="R35" s="9" t="s">
        <v>40</v>
      </c>
      <c r="S35" s="18">
        <f>((S33-S3)/S3)*100</f>
        <v>0.18873306814858892</v>
      </c>
      <c r="T35" s="18"/>
      <c r="U35" s="4"/>
      <c r="V35" s="4"/>
      <c r="W35" s="18">
        <f>((W33-W3)/W3)*100</f>
        <v>8.3327800598308369E-2</v>
      </c>
      <c r="X35" s="18"/>
      <c r="Y35" s="4"/>
      <c r="Z35" s="4"/>
      <c r="AA35" s="18">
        <f>((AA33-AA3)/AA3)*100</f>
        <v>0.11380559438620516</v>
      </c>
      <c r="AB35" s="18"/>
      <c r="AC35" s="4"/>
      <c r="AD35" s="4"/>
      <c r="AE35" s="18">
        <f>((AE33-AE3)/AE3)*100</f>
        <v>6.0567446461948487E-3</v>
      </c>
      <c r="AF35" s="18"/>
      <c r="AG35" s="4"/>
      <c r="AH35" s="4"/>
      <c r="AI35" s="18">
        <f>((AI33-AI3)/AI3)*100</f>
        <v>0.38141515989842278</v>
      </c>
      <c r="AJ35" s="18"/>
      <c r="AK35" s="9"/>
      <c r="AL35" s="18"/>
    </row>
    <row r="36" spans="1:38" x14ac:dyDescent="0.3">
      <c r="A36">
        <v>34</v>
      </c>
      <c r="B36">
        <v>28</v>
      </c>
      <c r="C36" s="2">
        <v>0</v>
      </c>
      <c r="D36" s="2">
        <f t="shared" si="5"/>
        <v>0</v>
      </c>
      <c r="E36" s="2">
        <f t="shared" si="6"/>
        <v>0</v>
      </c>
      <c r="F36" s="6">
        <v>4.9863970000000002</v>
      </c>
      <c r="G36" s="6">
        <f>((F36-F27)/F27)*100</f>
        <v>3.3161181396680083E-2</v>
      </c>
      <c r="H36" s="6">
        <v>3.1999999999999999E-5</v>
      </c>
      <c r="I36" s="6">
        <f t="shared" si="7"/>
        <v>6.4174593398800769E-4</v>
      </c>
      <c r="J36" s="6">
        <v>17.053698000000001</v>
      </c>
      <c r="K36" s="6">
        <f>((J36-J27)/J27)*100</f>
        <v>8.4181595147335073E-2</v>
      </c>
      <c r="L36" s="6">
        <v>4.7399999999999997E-4</v>
      </c>
      <c r="M36" s="6">
        <f t="shared" si="8"/>
        <v>2.7794558106986529E-3</v>
      </c>
      <c r="N36" s="10">
        <v>367.21699999999998</v>
      </c>
      <c r="O36" s="6">
        <f>((N36-N27)/N27)*100</f>
        <v>0.15054613884607587</v>
      </c>
      <c r="P36" s="10">
        <v>8.9999999999999993E-3</v>
      </c>
      <c r="Q36" s="6">
        <f t="shared" si="9"/>
        <v>2.4508669260954693E-3</v>
      </c>
      <c r="R36" s="9" t="s">
        <v>41</v>
      </c>
      <c r="S36" s="18">
        <v>0.1372288623284654</v>
      </c>
      <c r="T36" s="18"/>
      <c r="U36" s="18"/>
      <c r="V36" s="18"/>
      <c r="W36" s="18">
        <v>4.980579755550122E-2</v>
      </c>
      <c r="X36" s="18"/>
      <c r="Y36" s="18"/>
      <c r="Z36" s="18"/>
      <c r="AA36" s="18">
        <v>9.9488834103063195E-2</v>
      </c>
      <c r="AB36" s="18"/>
      <c r="AC36" s="18"/>
      <c r="AD36" s="18"/>
      <c r="AE36" s="18">
        <v>2.3067076524575493E-2</v>
      </c>
      <c r="AF36" s="18"/>
      <c r="AG36" s="18"/>
      <c r="AH36" s="18"/>
      <c r="AI36" s="18">
        <v>0.2715059749127875</v>
      </c>
      <c r="AJ36" s="18"/>
      <c r="AK36" s="9"/>
      <c r="AL36" s="18"/>
    </row>
    <row r="37" spans="1:38" x14ac:dyDescent="0.3">
      <c r="D37" s="2"/>
      <c r="E37" s="2"/>
    </row>
    <row r="38" spans="1:38" x14ac:dyDescent="0.3">
      <c r="D38" s="2"/>
      <c r="E38" s="2"/>
    </row>
    <row r="39" spans="1:38" x14ac:dyDescent="0.3">
      <c r="D39" s="2"/>
      <c r="E39" s="2"/>
    </row>
    <row r="40" spans="1:38" x14ac:dyDescent="0.3">
      <c r="D40" s="2"/>
      <c r="E40" s="2"/>
    </row>
    <row r="41" spans="1:38" x14ac:dyDescent="0.3">
      <c r="D41" s="2"/>
      <c r="E41" s="2"/>
    </row>
    <row r="42" spans="1:38" x14ac:dyDescent="0.3">
      <c r="D42" s="2"/>
      <c r="E42" s="2"/>
    </row>
  </sheetData>
  <sortState xmlns:xlrd2="http://schemas.microsoft.com/office/spreadsheetml/2017/richdata2" ref="A26:D28">
    <sortCondition ref="A3"/>
  </sortState>
  <mergeCells count="2">
    <mergeCell ref="F1:P1"/>
    <mergeCell ref="S1:AK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35"/>
  <sheetViews>
    <sheetView workbookViewId="0">
      <selection activeCell="E19" sqref="E19:E31"/>
    </sheetView>
  </sheetViews>
  <sheetFormatPr defaultRowHeight="14.4" x14ac:dyDescent="0.3"/>
  <cols>
    <col min="3" max="3" width="9.109375" style="2"/>
    <col min="4" max="5" width="12.88671875" customWidth="1"/>
    <col min="6" max="6" width="9.109375" style="3"/>
    <col min="8" max="8" width="9.109375" style="3"/>
    <col min="10" max="10" width="9.109375" style="3"/>
    <col min="12" max="12" width="9.109375" style="3"/>
    <col min="14" max="14" width="9.109375" style="11"/>
    <col min="18" max="18" width="20.5546875" customWidth="1"/>
  </cols>
  <sheetData>
    <row r="1" spans="1:38" x14ac:dyDescent="0.3">
      <c r="A1" t="s">
        <v>12</v>
      </c>
      <c r="B1" t="s">
        <v>25</v>
      </c>
      <c r="F1" s="247" t="s">
        <v>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1"/>
      <c r="R1" s="14"/>
      <c r="S1" s="5" t="s">
        <v>0</v>
      </c>
      <c r="T1" s="5"/>
      <c r="U1" s="5"/>
      <c r="V1" s="5"/>
      <c r="W1" s="5"/>
      <c r="X1" s="5"/>
      <c r="Y1" s="5"/>
      <c r="Z1" s="5"/>
      <c r="AA1" s="5"/>
      <c r="AB1" s="5"/>
      <c r="AC1" s="4"/>
      <c r="AD1" s="4"/>
      <c r="AE1" s="5"/>
      <c r="AF1" s="5"/>
      <c r="AG1" s="5"/>
      <c r="AH1" s="5"/>
      <c r="AI1" s="5"/>
      <c r="AJ1" s="5"/>
      <c r="AK1" s="5"/>
    </row>
    <row r="2" spans="1:38" x14ac:dyDescent="0.3">
      <c r="A2" t="s">
        <v>7</v>
      </c>
      <c r="B2" t="s">
        <v>1</v>
      </c>
      <c r="C2" s="2" t="s">
        <v>0</v>
      </c>
      <c r="D2" t="s">
        <v>34</v>
      </c>
      <c r="E2" t="s">
        <v>55</v>
      </c>
      <c r="F2" s="3" t="s">
        <v>18</v>
      </c>
      <c r="G2" t="s">
        <v>40</v>
      </c>
      <c r="H2" s="3" t="s">
        <v>22</v>
      </c>
      <c r="I2" t="s">
        <v>42</v>
      </c>
      <c r="J2" s="3" t="s">
        <v>20</v>
      </c>
      <c r="K2" t="s">
        <v>40</v>
      </c>
      <c r="L2" s="3" t="s">
        <v>23</v>
      </c>
      <c r="M2" t="s">
        <v>42</v>
      </c>
      <c r="N2" s="11" t="s">
        <v>24</v>
      </c>
      <c r="O2" t="s">
        <v>40</v>
      </c>
      <c r="P2" t="s">
        <v>23</v>
      </c>
      <c r="Q2" t="s">
        <v>42</v>
      </c>
      <c r="S2" s="5" t="s">
        <v>18</v>
      </c>
      <c r="T2" s="5" t="s">
        <v>40</v>
      </c>
      <c r="U2" s="5" t="s">
        <v>23</v>
      </c>
      <c r="V2" s="5" t="s">
        <v>42</v>
      </c>
      <c r="W2" s="5" t="s">
        <v>19</v>
      </c>
      <c r="X2" s="5" t="s">
        <v>40</v>
      </c>
      <c r="Y2" s="5" t="s">
        <v>23</v>
      </c>
      <c r="Z2" s="5" t="s">
        <v>42</v>
      </c>
      <c r="AA2" s="5" t="s">
        <v>20</v>
      </c>
      <c r="AB2" s="5" t="s">
        <v>40</v>
      </c>
      <c r="AC2" s="5" t="s">
        <v>23</v>
      </c>
      <c r="AD2" s="5" t="s">
        <v>42</v>
      </c>
      <c r="AE2" s="5" t="s">
        <v>21</v>
      </c>
      <c r="AF2" s="5" t="s">
        <v>40</v>
      </c>
      <c r="AG2" s="5" t="s">
        <v>23</v>
      </c>
      <c r="AH2" s="5" t="s">
        <v>42</v>
      </c>
      <c r="AI2" s="5" t="s">
        <v>24</v>
      </c>
      <c r="AJ2" s="5" t="s">
        <v>40</v>
      </c>
      <c r="AK2" s="5" t="s">
        <v>23</v>
      </c>
      <c r="AL2" s="5" t="s">
        <v>42</v>
      </c>
    </row>
    <row r="3" spans="1:38" x14ac:dyDescent="0.3">
      <c r="A3">
        <v>1</v>
      </c>
      <c r="B3">
        <v>-1</v>
      </c>
      <c r="G3" s="3"/>
      <c r="I3" s="3"/>
      <c r="K3" s="3"/>
      <c r="M3" s="3"/>
      <c r="O3" s="11"/>
      <c r="P3" s="11"/>
      <c r="Q3" s="11"/>
      <c r="R3" s="11"/>
      <c r="S3" s="4">
        <v>8.8161769999999997</v>
      </c>
      <c r="T3" s="4">
        <v>0</v>
      </c>
      <c r="U3" s="4">
        <v>5.8E-4</v>
      </c>
      <c r="V3" s="4">
        <f>(U3/S3)*100</f>
        <v>6.578815284674978E-3</v>
      </c>
      <c r="W3" s="4">
        <v>8.3151039999999998</v>
      </c>
      <c r="X3" s="4">
        <v>0</v>
      </c>
      <c r="Y3" s="4">
        <v>5.2300000000000003E-4</v>
      </c>
      <c r="Z3" s="4">
        <f>(Y3/W3)*100</f>
        <v>6.2897589735498209E-3</v>
      </c>
      <c r="AA3" s="4">
        <v>11.040409</v>
      </c>
      <c r="AB3" s="4">
        <v>0</v>
      </c>
      <c r="AC3" s="4">
        <v>7.9299999999999998E-4</v>
      </c>
      <c r="AD3" s="4">
        <f>(AC3/AA3)*100</f>
        <v>7.182704916095046E-3</v>
      </c>
      <c r="AE3" s="4">
        <v>110.63493</v>
      </c>
      <c r="AF3" s="4">
        <v>0</v>
      </c>
      <c r="AG3" s="4">
        <v>3.5599999999999998E-3</v>
      </c>
      <c r="AH3" s="4">
        <f>(AG3/AE3)*100</f>
        <v>3.217790258465387E-3</v>
      </c>
      <c r="AI3" s="9">
        <v>757.42</v>
      </c>
      <c r="AJ3" s="4">
        <v>0</v>
      </c>
      <c r="AK3" s="9">
        <v>0.122</v>
      </c>
      <c r="AL3" s="4">
        <f>(AK3/AI3)*100</f>
        <v>1.610731166327797E-2</v>
      </c>
    </row>
    <row r="4" spans="1:38" x14ac:dyDescent="0.3">
      <c r="A4">
        <v>2</v>
      </c>
      <c r="B4">
        <v>0</v>
      </c>
      <c r="G4" s="3"/>
      <c r="I4" s="3"/>
      <c r="K4" s="3"/>
      <c r="M4" s="3"/>
      <c r="O4" s="11"/>
      <c r="P4" s="11"/>
      <c r="Q4" s="11"/>
      <c r="R4" s="11"/>
      <c r="S4" s="4">
        <v>8.8171499999999998</v>
      </c>
      <c r="T4" s="4">
        <f>((S4-S3)/S3)*100</f>
        <v>1.1036529779292235E-2</v>
      </c>
      <c r="U4" s="4">
        <v>5.7600000000000001E-4</v>
      </c>
      <c r="V4" s="4">
        <f>(U4/S4)*100</f>
        <v>6.5327231588438442E-3</v>
      </c>
      <c r="W4" s="4">
        <v>8.3156770000000009</v>
      </c>
      <c r="X4" s="4">
        <f>((W4-W3)/W3)*100</f>
        <v>6.8910743630030951E-3</v>
      </c>
      <c r="Y4" s="4">
        <v>5.2099999999999998E-4</v>
      </c>
      <c r="Z4" s="4">
        <f t="shared" ref="Z4:Z29" si="0">(Y4/W4)*100</f>
        <v>6.2652746132395463E-3</v>
      </c>
      <c r="AA4" s="4">
        <v>11.040974</v>
      </c>
      <c r="AB4" s="4">
        <f>((AA4-AA3)/AA3)*100</f>
        <v>5.1175640322738639E-3</v>
      </c>
      <c r="AC4" s="4">
        <v>7.8899999999999999E-4</v>
      </c>
      <c r="AD4" s="4">
        <f t="shared" ref="AD4:AD29" si="1">(AC4/AA4)*100</f>
        <v>7.1461086675867549E-3</v>
      </c>
      <c r="AE4" s="4">
        <v>110.63445</v>
      </c>
      <c r="AF4" s="4">
        <f>((AE4-AE3)/AE3)*100</f>
        <v>-4.3385936068838225E-4</v>
      </c>
      <c r="AG4" s="4">
        <v>3.5699999999999998E-3</v>
      </c>
      <c r="AH4" s="4">
        <f t="shared" ref="AH4:AH29" si="2">(AG4/AE4)*100</f>
        <v>3.2268429951068586E-3</v>
      </c>
      <c r="AI4" s="9">
        <v>757.59699999999998</v>
      </c>
      <c r="AJ4" s="4">
        <f>((AI4-AI3)/AI3)*100</f>
        <v>2.3368804626233915E-2</v>
      </c>
      <c r="AK4" s="9">
        <v>0.121</v>
      </c>
      <c r="AL4" s="4">
        <f t="shared" ref="AL4:AL29" si="3">(AK4/AI4)*100</f>
        <v>1.59715521576775E-2</v>
      </c>
    </row>
    <row r="5" spans="1:38" x14ac:dyDescent="0.3">
      <c r="A5">
        <v>3</v>
      </c>
      <c r="B5">
        <v>1</v>
      </c>
      <c r="G5" s="3"/>
      <c r="I5" s="3"/>
      <c r="K5" s="3"/>
      <c r="M5" s="3"/>
      <c r="O5" s="11"/>
      <c r="P5" s="11"/>
      <c r="Q5" s="11"/>
      <c r="R5" s="11"/>
      <c r="S5" s="4">
        <v>8.8169199999999996</v>
      </c>
      <c r="T5" s="4">
        <f>((S5-S3)/S3)*100</f>
        <v>8.4276892353674186E-3</v>
      </c>
      <c r="U5" s="4">
        <v>5.9400000000000002E-4</v>
      </c>
      <c r="V5" s="4">
        <f t="shared" ref="V5:V29" si="4">(U5/S5)*100</f>
        <v>6.7370464969626594E-3</v>
      </c>
      <c r="W5" s="4">
        <v>8.3154789999999998</v>
      </c>
      <c r="X5" s="4">
        <f>((W5-W3)/W3)*100</f>
        <v>4.5098654208054912E-3</v>
      </c>
      <c r="Y5" s="4">
        <v>5.3600000000000002E-4</v>
      </c>
      <c r="Z5" s="4">
        <f t="shared" si="0"/>
        <v>6.4458102774356124E-3</v>
      </c>
      <c r="AA5" s="4">
        <v>11.040921000000001</v>
      </c>
      <c r="AB5" s="4">
        <f>((AA5-AA3)/AA3)*100</f>
        <v>4.6375093531454492E-3</v>
      </c>
      <c r="AC5" s="4">
        <v>8.1599999999999999E-4</v>
      </c>
      <c r="AD5" s="4">
        <f t="shared" si="1"/>
        <v>7.3906877877307521E-3</v>
      </c>
      <c r="AE5" s="4">
        <v>110.63565</v>
      </c>
      <c r="AF5" s="4">
        <f>((AE5-AE3)/AE3)*100</f>
        <v>6.5078904103899569E-4</v>
      </c>
      <c r="AG5" s="4">
        <v>3.64E-3</v>
      </c>
      <c r="AH5" s="4">
        <f t="shared" si="2"/>
        <v>3.2900787404421634E-3</v>
      </c>
      <c r="AI5" s="9">
        <v>757.55</v>
      </c>
      <c r="AJ5" s="4">
        <f>((AI5-AI3)/AI3)*100</f>
        <v>1.7163528821525106E-2</v>
      </c>
      <c r="AK5" s="9">
        <v>0.125</v>
      </c>
      <c r="AL5" s="4">
        <f t="shared" si="3"/>
        <v>1.6500561019074652E-2</v>
      </c>
    </row>
    <row r="6" spans="1:38" x14ac:dyDescent="0.3">
      <c r="A6">
        <v>4</v>
      </c>
      <c r="B6">
        <v>2</v>
      </c>
      <c r="G6" s="3"/>
      <c r="I6" s="3"/>
      <c r="K6" s="3"/>
      <c r="M6" s="3"/>
      <c r="O6" s="11"/>
      <c r="P6" s="11"/>
      <c r="Q6" s="11"/>
      <c r="R6" s="11"/>
      <c r="S6" s="4">
        <v>8.8178669999999997</v>
      </c>
      <c r="T6" s="4">
        <f>((S6-S3)/S3)*100</f>
        <v>1.9169306605345712E-2</v>
      </c>
      <c r="U6" s="4">
        <v>6.1200000000000002E-4</v>
      </c>
      <c r="V6" s="4">
        <f t="shared" si="4"/>
        <v>6.9404539669287368E-3</v>
      </c>
      <c r="W6" s="4">
        <v>8.3156700000000008</v>
      </c>
      <c r="X6" s="4">
        <f>((W6-W3)/W3)*100</f>
        <v>6.8068902084803106E-3</v>
      </c>
      <c r="Y6" s="4">
        <v>5.5099999999999995E-4</v>
      </c>
      <c r="Z6" s="4">
        <f t="shared" si="0"/>
        <v>6.6260445640579759E-3</v>
      </c>
      <c r="AA6" s="4">
        <v>11.042192</v>
      </c>
      <c r="AB6" s="4">
        <f>((AA6-AA3)/AA3)*100</f>
        <v>1.6149764016891457E-2</v>
      </c>
      <c r="AC6" s="4">
        <v>8.4000000000000003E-4</v>
      </c>
      <c r="AD6" s="4">
        <f t="shared" si="1"/>
        <v>7.6071852400320522E-3</v>
      </c>
      <c r="AE6" s="4">
        <v>110.63855</v>
      </c>
      <c r="AF6" s="4">
        <f>((AE6-AE3)/AE3)*100</f>
        <v>3.2720226785500372E-3</v>
      </c>
      <c r="AG6" s="4">
        <v>3.7399999999999998E-3</v>
      </c>
      <c r="AH6" s="4">
        <f t="shared" si="2"/>
        <v>3.3803769120256911E-3</v>
      </c>
      <c r="AI6" s="9">
        <v>757.721</v>
      </c>
      <c r="AJ6" s="4">
        <f>((AI6-AI3)/AI3)*100</f>
        <v>3.9740170579076944E-2</v>
      </c>
      <c r="AK6" s="9">
        <v>0.129</v>
      </c>
      <c r="AL6" s="4">
        <f t="shared" si="3"/>
        <v>1.7024736017610703E-2</v>
      </c>
    </row>
    <row r="7" spans="1:38" x14ac:dyDescent="0.3">
      <c r="A7">
        <v>5</v>
      </c>
      <c r="B7">
        <v>3</v>
      </c>
      <c r="G7" s="3"/>
      <c r="I7" s="3"/>
      <c r="K7" s="3"/>
      <c r="M7" s="3"/>
      <c r="O7" s="11"/>
      <c r="P7" s="11"/>
      <c r="Q7" s="11"/>
      <c r="R7" s="11"/>
      <c r="S7" s="4">
        <v>8.8180859999999992</v>
      </c>
      <c r="T7" s="4">
        <f>((S7-S3)/S3)*100</f>
        <v>2.1653376514553808E-2</v>
      </c>
      <c r="U7" s="4">
        <v>6.0999999999999997E-4</v>
      </c>
      <c r="V7" s="4">
        <f t="shared" si="4"/>
        <v>6.9176009397050563E-3</v>
      </c>
      <c r="W7" s="4">
        <v>8.3158580000000004</v>
      </c>
      <c r="X7" s="4">
        <f>((W7-W3)/W3)*100</f>
        <v>9.0678360727729623E-3</v>
      </c>
      <c r="Y7" s="4">
        <v>5.5400000000000002E-4</v>
      </c>
      <c r="Z7" s="4">
        <f t="shared" si="0"/>
        <v>6.6619704184462981E-3</v>
      </c>
      <c r="AA7" s="4">
        <v>11.042346999999999</v>
      </c>
      <c r="AB7" s="4">
        <f>((AA7-AA3)/AA3)*100</f>
        <v>1.7553697512466312E-2</v>
      </c>
      <c r="AC7" s="4">
        <v>8.3900000000000001E-4</v>
      </c>
      <c r="AD7" s="4">
        <f t="shared" si="1"/>
        <v>7.5980224131699543E-3</v>
      </c>
      <c r="AE7" s="4">
        <v>110.63918</v>
      </c>
      <c r="AF7" s="4">
        <f>((AE7-AE3)/AE3)*100</f>
        <v>3.8414630894591582E-3</v>
      </c>
      <c r="AG7" s="4">
        <v>3.7799999999999999E-3</v>
      </c>
      <c r="AH7" s="4">
        <f t="shared" si="2"/>
        <v>3.4165112214316847E-3</v>
      </c>
      <c r="AI7" s="9">
        <v>757.76499999999999</v>
      </c>
      <c r="AJ7" s="4">
        <f>((AI7-AI3)/AI3)*100</f>
        <v>4.5549364949437211E-2</v>
      </c>
      <c r="AK7" s="9">
        <v>0.129</v>
      </c>
      <c r="AL7" s="4">
        <f t="shared" si="3"/>
        <v>1.7023747467882523E-2</v>
      </c>
    </row>
    <row r="8" spans="1:38" x14ac:dyDescent="0.3">
      <c r="A8">
        <v>6</v>
      </c>
      <c r="B8">
        <v>4</v>
      </c>
      <c r="G8" s="3"/>
      <c r="I8" s="3"/>
      <c r="K8" s="3"/>
      <c r="M8" s="3"/>
      <c r="O8" s="11"/>
      <c r="P8" s="11"/>
      <c r="Q8" s="11"/>
      <c r="R8" s="11"/>
      <c r="S8" s="4">
        <v>8.8186879999999999</v>
      </c>
      <c r="T8" s="4">
        <f>((S8-S3)/S3)*100</f>
        <v>2.8481733068654952E-2</v>
      </c>
      <c r="U8" s="4">
        <v>6.0300000000000002E-4</v>
      </c>
      <c r="V8" s="4">
        <f t="shared" si="4"/>
        <v>6.8377518288434752E-3</v>
      </c>
      <c r="W8" s="4">
        <v>8.3163400000000003</v>
      </c>
      <c r="X8" s="4">
        <f>((W8-W3)/W3)*100</f>
        <v>1.4864516426979854E-2</v>
      </c>
      <c r="Y8" s="4">
        <v>5.44E-4</v>
      </c>
      <c r="Z8" s="4">
        <f t="shared" si="0"/>
        <v>6.5413390986900485E-3</v>
      </c>
      <c r="AA8" s="4">
        <v>11.042450000000001</v>
      </c>
      <c r="AB8" s="4">
        <f>((AA8-AA3)/AA3)*100</f>
        <v>1.8486633964377421E-2</v>
      </c>
      <c r="AC8" s="4">
        <v>8.2799999999999996E-4</v>
      </c>
      <c r="AD8" s="4">
        <f t="shared" si="1"/>
        <v>7.4983359671087482E-3</v>
      </c>
      <c r="AE8" s="4">
        <v>110.63737</v>
      </c>
      <c r="AF8" s="4">
        <f>((AE8-AE3)/AE3)*100</f>
        <v>2.2054517501905622E-3</v>
      </c>
      <c r="AG8" s="4">
        <v>3.7100000000000002E-3</v>
      </c>
      <c r="AH8" s="4">
        <f t="shared" si="2"/>
        <v>3.3532973533264574E-3</v>
      </c>
      <c r="AI8" s="9">
        <v>757.87699999999995</v>
      </c>
      <c r="AJ8" s="4">
        <f>((AI8-AI3)/AI3)*100</f>
        <v>6.0336405164901068E-2</v>
      </c>
      <c r="AK8" s="9">
        <v>0.127</v>
      </c>
      <c r="AL8" s="4">
        <f t="shared" si="3"/>
        <v>1.675733661266934E-2</v>
      </c>
    </row>
    <row r="9" spans="1:38" x14ac:dyDescent="0.3">
      <c r="A9">
        <v>7</v>
      </c>
      <c r="B9">
        <v>5</v>
      </c>
      <c r="G9" s="3"/>
      <c r="I9" s="3"/>
      <c r="K9" s="3"/>
      <c r="M9" s="3"/>
      <c r="O9" s="11"/>
      <c r="P9" s="11"/>
      <c r="Q9" s="11"/>
      <c r="R9" s="11"/>
      <c r="S9" s="4">
        <v>8.8190899999999992</v>
      </c>
      <c r="T9" s="4">
        <f>((S9-S3)/S3)*100</f>
        <v>3.304153262802572E-2</v>
      </c>
      <c r="U9" s="4">
        <v>6.11E-4</v>
      </c>
      <c r="V9" s="4">
        <f t="shared" si="4"/>
        <v>6.9281524511032319E-3</v>
      </c>
      <c r="W9" s="4">
        <v>8.3165060000000004</v>
      </c>
      <c r="X9" s="4">
        <f>((W9-W3)/W3)*100</f>
        <v>1.686088351992434E-2</v>
      </c>
      <c r="Y9" s="4">
        <v>5.5400000000000002E-4</v>
      </c>
      <c r="Z9" s="4">
        <f t="shared" si="0"/>
        <v>6.6614513354526523E-3</v>
      </c>
      <c r="AA9" s="4">
        <v>11.042959</v>
      </c>
      <c r="AB9" s="4">
        <f>((AA9-AA3)/AA3)*100</f>
        <v>2.3096970411144967E-2</v>
      </c>
      <c r="AC9" s="4">
        <v>8.4099999999999995E-4</v>
      </c>
      <c r="AD9" s="4">
        <f t="shared" si="1"/>
        <v>7.6157124191079577E-3</v>
      </c>
      <c r="AE9" s="4">
        <v>110.63934999999999</v>
      </c>
      <c r="AF9" s="4">
        <f>((AE9-AE3)/AE3)*100</f>
        <v>3.995121613034956E-3</v>
      </c>
      <c r="AG9" s="4">
        <v>3.7699999999999999E-3</v>
      </c>
      <c r="AH9" s="4">
        <f t="shared" si="2"/>
        <v>3.4074675962937236E-3</v>
      </c>
      <c r="AI9" s="9">
        <v>757.95100000000002</v>
      </c>
      <c r="AJ9" s="4">
        <f>((AI9-AI3)/AI3)*100</f>
        <v>7.0106413878701757E-2</v>
      </c>
      <c r="AK9" s="9">
        <v>0.129</v>
      </c>
      <c r="AL9" s="4">
        <f t="shared" si="3"/>
        <v>1.701956986665365E-2</v>
      </c>
    </row>
    <row r="10" spans="1:38" x14ac:dyDescent="0.3">
      <c r="A10">
        <v>8</v>
      </c>
      <c r="B10">
        <v>6</v>
      </c>
      <c r="G10" s="3"/>
      <c r="I10" s="3"/>
      <c r="K10" s="3"/>
      <c r="M10" s="3"/>
      <c r="O10" s="11"/>
      <c r="P10" s="11"/>
      <c r="Q10" s="11"/>
      <c r="R10" s="11"/>
      <c r="S10" s="4">
        <v>8.8193160000000006</v>
      </c>
      <c r="T10" s="4">
        <f>((S10-S3)/S3)*100</f>
        <v>3.5605002032070038E-2</v>
      </c>
      <c r="U10" s="4">
        <v>5.9999999999999995E-4</v>
      </c>
      <c r="V10" s="4">
        <f t="shared" si="4"/>
        <v>6.8032486873131643E-3</v>
      </c>
      <c r="W10" s="4">
        <v>8.3163719999999994</v>
      </c>
      <c r="X10" s="4">
        <f>((W10-W3)/W3)*100</f>
        <v>1.5249358276211612E-2</v>
      </c>
      <c r="Y10" s="4">
        <v>5.4000000000000001E-4</v>
      </c>
      <c r="Z10" s="4">
        <f t="shared" si="0"/>
        <v>6.4932160321832652E-3</v>
      </c>
      <c r="AA10" s="4">
        <v>11.043367999999999</v>
      </c>
      <c r="AB10" s="4">
        <f>((AA10-AA3)/AA3)*100</f>
        <v>2.6801543312379311E-2</v>
      </c>
      <c r="AC10" s="4">
        <v>8.2100000000000001E-4</v>
      </c>
      <c r="AD10" s="4">
        <f t="shared" si="1"/>
        <v>7.4343261946898812E-3</v>
      </c>
      <c r="AE10" s="4">
        <v>110.63888</v>
      </c>
      <c r="AF10" s="4">
        <f>((AE10-AE3)/AE3)*100</f>
        <v>3.5703009890305248E-3</v>
      </c>
      <c r="AG10" s="4">
        <v>3.6700000000000001E-3</v>
      </c>
      <c r="AH10" s="4">
        <f t="shared" si="2"/>
        <v>3.3170979315770375E-3</v>
      </c>
      <c r="AI10" s="9">
        <v>757.98900000000003</v>
      </c>
      <c r="AJ10" s="4">
        <f>((AI10-AI3)/AI3)*100</f>
        <v>7.5123445380379933E-2</v>
      </c>
      <c r="AK10" s="9">
        <v>0.127</v>
      </c>
      <c r="AL10" s="4">
        <f t="shared" si="3"/>
        <v>1.675486055866246E-2</v>
      </c>
    </row>
    <row r="11" spans="1:38" x14ac:dyDescent="0.3">
      <c r="A11">
        <v>9</v>
      </c>
      <c r="B11">
        <v>7</v>
      </c>
      <c r="G11" s="3"/>
      <c r="I11" s="3"/>
      <c r="K11" s="3"/>
      <c r="M11" s="3"/>
      <c r="O11" s="11"/>
      <c r="P11" s="11"/>
      <c r="Q11" s="11"/>
      <c r="R11" s="11"/>
      <c r="S11" s="4">
        <v>8.8198640000000008</v>
      </c>
      <c r="T11" s="4">
        <f>((S11-S3)/S3)*100</f>
        <v>4.1820848197592971E-2</v>
      </c>
      <c r="U11" s="4">
        <v>6.1200000000000002E-4</v>
      </c>
      <c r="V11" s="4">
        <f t="shared" si="4"/>
        <v>6.9388825043107229E-3</v>
      </c>
      <c r="W11" s="4">
        <v>8.3167500000000008</v>
      </c>
      <c r="X11" s="4">
        <f>((W11-W3)/W3)*100</f>
        <v>1.9795302620399271E-2</v>
      </c>
      <c r="Y11" s="4">
        <v>5.53E-4</v>
      </c>
      <c r="Z11" s="4">
        <f t="shared" si="0"/>
        <v>6.6492319716235301E-3</v>
      </c>
      <c r="AA11" s="4">
        <v>11.043642</v>
      </c>
      <c r="AB11" s="4">
        <f>((AA11-AA3)/AA3)*100</f>
        <v>2.9283335427155093E-2</v>
      </c>
      <c r="AC11" s="4">
        <v>8.3900000000000001E-4</v>
      </c>
      <c r="AD11" s="4">
        <f t="shared" si="1"/>
        <v>7.5971314535549046E-3</v>
      </c>
      <c r="AE11" s="4">
        <v>110.63871</v>
      </c>
      <c r="AF11" s="4">
        <f>((AE11-AE3)/AE3)*100</f>
        <v>3.4166424654547274E-3</v>
      </c>
      <c r="AG11" s="4">
        <v>3.79E-3</v>
      </c>
      <c r="AH11" s="4">
        <f t="shared" si="2"/>
        <v>3.4255641628504162E-3</v>
      </c>
      <c r="AI11" s="9">
        <v>758.09</v>
      </c>
      <c r="AJ11" s="4">
        <f>((AI11-AI3)/AI3)*100</f>
        <v>8.8458187003257485E-2</v>
      </c>
      <c r="AK11" s="9">
        <v>0.129</v>
      </c>
      <c r="AL11" s="4">
        <f t="shared" si="3"/>
        <v>1.7016449234259785E-2</v>
      </c>
    </row>
    <row r="12" spans="1:38" x14ac:dyDescent="0.3">
      <c r="A12">
        <v>10</v>
      </c>
      <c r="B12">
        <v>8</v>
      </c>
      <c r="G12" s="3"/>
      <c r="I12" s="3"/>
      <c r="K12" s="3"/>
      <c r="M12" s="3"/>
      <c r="O12" s="11"/>
      <c r="P12" s="11"/>
      <c r="Q12" s="11"/>
      <c r="R12" s="11"/>
      <c r="S12" s="4">
        <v>8.8206819999999997</v>
      </c>
      <c r="T12" s="4">
        <f>((S12-S3)/S3)*100</f>
        <v>5.1099246305966649E-2</v>
      </c>
      <c r="U12" s="4">
        <v>6.0999999999999997E-4</v>
      </c>
      <c r="V12" s="4">
        <f t="shared" si="4"/>
        <v>6.9155650322730144E-3</v>
      </c>
      <c r="W12" s="4">
        <v>8.3169350000000009</v>
      </c>
      <c r="X12" s="4">
        <f>((W12-W3)/W3)*100</f>
        <v>2.2020169561331116E-2</v>
      </c>
      <c r="Y12" s="4">
        <v>5.5099999999999995E-4</v>
      </c>
      <c r="Z12" s="4">
        <f t="shared" si="0"/>
        <v>6.6250367473113577E-3</v>
      </c>
      <c r="AA12" s="4">
        <v>11.044174999999999</v>
      </c>
      <c r="AB12" s="4">
        <f>((AA12-AA3)/AA3)*100</f>
        <v>3.411105512484932E-2</v>
      </c>
      <c r="AC12" s="4">
        <v>8.3500000000000002E-4</v>
      </c>
      <c r="AD12" s="4">
        <f t="shared" si="1"/>
        <v>7.5605466229935695E-3</v>
      </c>
      <c r="AE12" s="4">
        <v>110.64319999999999</v>
      </c>
      <c r="AF12" s="4">
        <f>((AE12-AE3)/AE3)*100</f>
        <v>7.4750352352516538E-3</v>
      </c>
      <c r="AG12" s="4">
        <v>3.7799999999999999E-3</v>
      </c>
      <c r="AH12" s="4">
        <f t="shared" si="2"/>
        <v>3.4163870893105046E-3</v>
      </c>
      <c r="AI12" s="9">
        <v>758.19200000000001</v>
      </c>
      <c r="AJ12" s="4">
        <f>((AI12-AI3)/AI3)*100</f>
        <v>0.10192495577091287</v>
      </c>
      <c r="AK12" s="9">
        <v>0.128</v>
      </c>
      <c r="AL12" s="4">
        <f t="shared" si="3"/>
        <v>1.6882267288496844E-2</v>
      </c>
    </row>
    <row r="13" spans="1:38" x14ac:dyDescent="0.3">
      <c r="A13">
        <v>11</v>
      </c>
      <c r="B13">
        <v>9</v>
      </c>
      <c r="G13" s="3"/>
      <c r="I13" s="3"/>
      <c r="K13" s="3"/>
      <c r="M13" s="3"/>
      <c r="O13" s="11"/>
      <c r="P13" s="11"/>
      <c r="Q13" s="11"/>
      <c r="R13" s="11"/>
      <c r="S13" s="4">
        <v>8.8208339999999996</v>
      </c>
      <c r="T13" s="4">
        <f>((S13-S3)/S3)*100</f>
        <v>5.2823349621949636E-2</v>
      </c>
      <c r="U13" s="4">
        <v>6.0999999999999997E-4</v>
      </c>
      <c r="V13" s="4">
        <f t="shared" si="4"/>
        <v>6.9154458637357879E-3</v>
      </c>
      <c r="W13" s="4">
        <v>8.3169299999999993</v>
      </c>
      <c r="X13" s="4">
        <f>((W13-W3)/W3)*100</f>
        <v>2.1960038022367959E-2</v>
      </c>
      <c r="Y13" s="4">
        <v>5.4699999999999996E-4</v>
      </c>
      <c r="Z13" s="4">
        <f t="shared" si="0"/>
        <v>6.5769460606257355E-3</v>
      </c>
      <c r="AA13" s="4">
        <v>11.044619000000001</v>
      </c>
      <c r="AB13" s="4">
        <f>((AA13-AA3)/AA3)*100</f>
        <v>3.8132645267041201E-2</v>
      </c>
      <c r="AC13" s="4">
        <v>8.3199999999999995E-4</v>
      </c>
      <c r="AD13" s="4">
        <f t="shared" si="1"/>
        <v>7.5330801361278279E-3</v>
      </c>
      <c r="AE13" s="4">
        <v>110.64124</v>
      </c>
      <c r="AF13" s="4">
        <f>((AE13-AE3)/AE3)*100</f>
        <v>5.7034428457623191E-3</v>
      </c>
      <c r="AG13" s="4">
        <v>3.7499999999999999E-3</v>
      </c>
      <c r="AH13" s="4">
        <f t="shared" si="2"/>
        <v>3.3893329467384855E-3</v>
      </c>
      <c r="AI13" s="9">
        <v>758.245</v>
      </c>
      <c r="AJ13" s="4">
        <f>((AI13-AI3)/AI3)*100</f>
        <v>0.10892239444430375</v>
      </c>
      <c r="AK13" s="9">
        <v>0.128</v>
      </c>
      <c r="AL13" s="4">
        <f t="shared" si="3"/>
        <v>1.6881087247525534E-2</v>
      </c>
    </row>
    <row r="14" spans="1:38" x14ac:dyDescent="0.3">
      <c r="A14">
        <v>12</v>
      </c>
      <c r="B14">
        <v>10</v>
      </c>
      <c r="G14" s="3"/>
      <c r="I14" s="3"/>
      <c r="K14" s="3"/>
      <c r="M14" s="3"/>
      <c r="O14" s="11"/>
      <c r="P14" s="11"/>
      <c r="Q14" s="11"/>
      <c r="R14" s="11"/>
      <c r="S14" s="4">
        <v>8.8212150000000005</v>
      </c>
      <c r="T14" s="4">
        <f>((S14-S3)/S3)*100</f>
        <v>5.714495069689237E-2</v>
      </c>
      <c r="U14" s="4">
        <v>6.1399999999999996E-4</v>
      </c>
      <c r="V14" s="4">
        <f t="shared" si="4"/>
        <v>6.960492403824188E-3</v>
      </c>
      <c r="W14" s="4">
        <v>8.3171959999999991</v>
      </c>
      <c r="X14" s="4">
        <f>((W14-W3)/W3)*100</f>
        <v>2.5159035894191058E-2</v>
      </c>
      <c r="Y14" s="4">
        <v>5.5400000000000002E-4</v>
      </c>
      <c r="Z14" s="4">
        <f t="shared" si="0"/>
        <v>6.6608986971089783E-3</v>
      </c>
      <c r="AA14" s="4">
        <v>11.044782</v>
      </c>
      <c r="AB14" s="4">
        <f>((AA14-AA3)/AA3)*100</f>
        <v>3.9609039846252921E-2</v>
      </c>
      <c r="AC14" s="4">
        <v>8.4000000000000003E-4</v>
      </c>
      <c r="AD14" s="4">
        <f t="shared" si="1"/>
        <v>7.6054013560430626E-3</v>
      </c>
      <c r="AE14" s="4">
        <v>110.64384</v>
      </c>
      <c r="AF14" s="4">
        <f>((AE14-AE3)/AE3)*100</f>
        <v>8.0535143828447259E-3</v>
      </c>
      <c r="AG14" s="4">
        <v>3.7799999999999999E-3</v>
      </c>
      <c r="AH14" s="4">
        <f t="shared" si="2"/>
        <v>3.4163673278150867E-3</v>
      </c>
      <c r="AI14" s="9">
        <v>758.3</v>
      </c>
      <c r="AJ14" s="4">
        <f>((AI14-AI3)/AI3)*100</f>
        <v>0.11618388740725033</v>
      </c>
      <c r="AK14" s="9">
        <v>0.129</v>
      </c>
      <c r="AL14" s="4">
        <f t="shared" si="3"/>
        <v>1.7011736779638666E-2</v>
      </c>
    </row>
    <row r="15" spans="1:38" x14ac:dyDescent="0.3">
      <c r="A15">
        <v>13</v>
      </c>
      <c r="B15">
        <v>11</v>
      </c>
      <c r="G15" s="3"/>
      <c r="I15" s="3"/>
      <c r="K15" s="3"/>
      <c r="M15" s="3"/>
      <c r="O15" s="11"/>
      <c r="P15" s="11"/>
      <c r="Q15" s="11"/>
      <c r="R15" s="11"/>
      <c r="S15" s="4">
        <v>8.8216730000000005</v>
      </c>
      <c r="T15" s="4">
        <f>((S15-S3)/S3)*100</f>
        <v>6.2339946214791671E-2</v>
      </c>
      <c r="U15" s="4">
        <v>6.0700000000000001E-4</v>
      </c>
      <c r="V15" s="4">
        <f t="shared" si="4"/>
        <v>6.8807810037846556E-3</v>
      </c>
      <c r="W15" s="4">
        <v>8.3174060000000001</v>
      </c>
      <c r="X15" s="4">
        <f>((W15-W3)/W3)*100</f>
        <v>2.7684560529853245E-2</v>
      </c>
      <c r="Y15" s="4">
        <v>5.4600000000000004E-4</v>
      </c>
      <c r="Z15" s="4">
        <f t="shared" si="0"/>
        <v>6.5645466867915309E-3</v>
      </c>
      <c r="AA15" s="4">
        <v>11.04546</v>
      </c>
      <c r="AB15" s="4">
        <f>((AA15-AA3)/AA3)*100</f>
        <v>4.5750116684987997E-2</v>
      </c>
      <c r="AC15" s="4">
        <v>8.3000000000000001E-4</v>
      </c>
      <c r="AD15" s="4">
        <f t="shared" si="1"/>
        <v>7.5143995813664625E-3</v>
      </c>
      <c r="AE15" s="4">
        <v>110.64267</v>
      </c>
      <c r="AF15" s="4">
        <f>((AE15-AE3)/AE3)*100</f>
        <v>6.9959821911563585E-3</v>
      </c>
      <c r="AG15" s="4">
        <v>3.7299999999999998E-3</v>
      </c>
      <c r="AH15" s="4">
        <f t="shared" si="2"/>
        <v>3.3712129325874003E-3</v>
      </c>
      <c r="AI15" s="9">
        <v>758.41099999999994</v>
      </c>
      <c r="AJ15" s="4">
        <f>((AI15-AI3)/AI3)*100</f>
        <v>0.13083890047793634</v>
      </c>
      <c r="AK15" s="9">
        <v>0.128</v>
      </c>
      <c r="AL15" s="4">
        <f t="shared" si="3"/>
        <v>1.6877392337400172E-2</v>
      </c>
    </row>
    <row r="16" spans="1:38" x14ac:dyDescent="0.3">
      <c r="A16">
        <v>14</v>
      </c>
      <c r="B16">
        <v>12</v>
      </c>
      <c r="G16" s="3"/>
      <c r="I16" s="3"/>
      <c r="K16" s="3"/>
      <c r="M16" s="3"/>
      <c r="O16" s="11"/>
      <c r="P16" s="11"/>
      <c r="Q16" s="11"/>
      <c r="R16" s="11"/>
      <c r="S16" s="4">
        <v>8.8222810000000003</v>
      </c>
      <c r="T16" s="4">
        <f>((S16-S3)/S3)*100</f>
        <v>6.9236359478723641E-2</v>
      </c>
      <c r="U16" s="4">
        <v>6.1600000000000001E-4</v>
      </c>
      <c r="V16" s="4">
        <f t="shared" si="4"/>
        <v>6.9823212386909911E-3</v>
      </c>
      <c r="W16" s="4">
        <v>8.3176880000000004</v>
      </c>
      <c r="X16" s="4">
        <f>((W16-W3)/W3)*100</f>
        <v>3.1075979326302908E-2</v>
      </c>
      <c r="Y16" s="4">
        <v>5.5400000000000002E-4</v>
      </c>
      <c r="Z16" s="4">
        <f t="shared" si="0"/>
        <v>6.6605046979401001E-3</v>
      </c>
      <c r="AA16" s="4">
        <v>11.045792</v>
      </c>
      <c r="AB16" s="4">
        <f>((AA16-AA3)/AA3)*100</f>
        <v>4.875725165616724E-2</v>
      </c>
      <c r="AC16" s="4">
        <v>8.4099999999999995E-4</v>
      </c>
      <c r="AD16" s="4">
        <f t="shared" si="1"/>
        <v>7.6137591582387211E-3</v>
      </c>
      <c r="AE16" s="4">
        <v>110.64407</v>
      </c>
      <c r="AF16" s="4">
        <f>((AE16-AE3)/AE3)*100</f>
        <v>8.2614053265113903E-3</v>
      </c>
      <c r="AG16" s="4">
        <v>3.7799999999999999E-3</v>
      </c>
      <c r="AH16" s="4">
        <f t="shared" si="2"/>
        <v>3.4163602260835128E-3</v>
      </c>
      <c r="AI16" s="9">
        <v>758.50400000000002</v>
      </c>
      <c r="AJ16" s="4">
        <f>((AI16-AI3)/AI3)*100</f>
        <v>0.14311742494257612</v>
      </c>
      <c r="AK16" s="9">
        <v>0.129</v>
      </c>
      <c r="AL16" s="4">
        <f t="shared" si="3"/>
        <v>1.700716146519992E-2</v>
      </c>
    </row>
    <row r="17" spans="1:40" x14ac:dyDescent="0.3">
      <c r="A17">
        <v>15</v>
      </c>
      <c r="B17">
        <v>13</v>
      </c>
      <c r="G17" s="3"/>
      <c r="I17" s="3"/>
      <c r="K17" s="3"/>
      <c r="M17" s="3"/>
      <c r="O17" s="11"/>
      <c r="P17" s="11"/>
      <c r="Q17" s="11"/>
      <c r="R17" s="11"/>
      <c r="S17" s="4">
        <v>8.8231099999999998</v>
      </c>
      <c r="T17" s="4">
        <f>((S17-S3)/S3)*100</f>
        <v>7.863952822181404E-2</v>
      </c>
      <c r="U17" s="4">
        <v>6.1300000000000005E-4</v>
      </c>
      <c r="V17" s="4">
        <f t="shared" si="4"/>
        <v>6.9476635789421206E-3</v>
      </c>
      <c r="W17" s="4">
        <v>8.3180340000000008</v>
      </c>
      <c r="X17" s="4">
        <f>((W17-W3)/W3)*100</f>
        <v>3.5237081821237443E-2</v>
      </c>
      <c r="Y17" s="4">
        <v>5.53E-4</v>
      </c>
      <c r="Z17" s="4">
        <f t="shared" si="0"/>
        <v>6.6482055735766401E-3</v>
      </c>
      <c r="AA17" s="4">
        <v>11.046329</v>
      </c>
      <c r="AB17" s="4">
        <f>((AA17-AA3)/AA3)*100</f>
        <v>5.3621201895687948E-2</v>
      </c>
      <c r="AC17" s="4">
        <v>8.3600000000000005E-4</v>
      </c>
      <c r="AD17" s="4">
        <f t="shared" si="1"/>
        <v>7.5681251210243695E-3</v>
      </c>
      <c r="AE17" s="4">
        <v>110.64706</v>
      </c>
      <c r="AF17" s="4">
        <f>((AE17-AE3)/AE3)*100</f>
        <v>1.0963987594152305E-2</v>
      </c>
      <c r="AG17" s="4">
        <v>3.7799999999999999E-3</v>
      </c>
      <c r="AH17" s="4">
        <f t="shared" si="2"/>
        <v>3.4162679062597775E-3</v>
      </c>
      <c r="AI17" s="9">
        <v>758.62900000000002</v>
      </c>
      <c r="AJ17" s="4">
        <f>((AI17-AI3)/AI3)*100</f>
        <v>0.15962081804019701</v>
      </c>
      <c r="AK17" s="9">
        <v>0.128</v>
      </c>
      <c r="AL17" s="4">
        <f t="shared" si="3"/>
        <v>1.6872542441694161E-2</v>
      </c>
    </row>
    <row r="18" spans="1:40" x14ac:dyDescent="0.3">
      <c r="A18">
        <v>16</v>
      </c>
      <c r="B18">
        <v>14</v>
      </c>
      <c r="G18" s="3"/>
      <c r="I18" s="3"/>
      <c r="K18" s="3"/>
      <c r="M18" s="3"/>
      <c r="O18" s="11"/>
      <c r="P18" s="11"/>
      <c r="Q18" s="11"/>
      <c r="R18" s="11"/>
      <c r="S18" s="4">
        <v>8.8235569999999992</v>
      </c>
      <c r="T18" s="4">
        <f>((S18-S3)/S3)*100</f>
        <v>8.370975310499662E-2</v>
      </c>
      <c r="U18" s="4">
        <v>6.0999999999999997E-4</v>
      </c>
      <c r="V18" s="4">
        <f t="shared" si="4"/>
        <v>6.9133117177120288E-3</v>
      </c>
      <c r="W18" s="4">
        <v>8.3181220000000007</v>
      </c>
      <c r="X18" s="4">
        <f>((W18-W3)/W3)*100</f>
        <v>3.6295396906651484E-2</v>
      </c>
      <c r="Y18" s="4">
        <v>5.5000000000000003E-4</v>
      </c>
      <c r="Z18" s="4">
        <f t="shared" si="0"/>
        <v>6.6120694070127854E-3</v>
      </c>
      <c r="AA18" s="4">
        <v>11.046999</v>
      </c>
      <c r="AB18" s="4">
        <f>((AA18-AA3)/AA3)*100</f>
        <v>5.9689817650770069E-2</v>
      </c>
      <c r="AC18" s="4">
        <v>8.3100000000000003E-4</v>
      </c>
      <c r="AD18" s="4">
        <f t="shared" si="1"/>
        <v>7.5224049535987112E-3</v>
      </c>
      <c r="AE18" s="4">
        <v>110.64879000000001</v>
      </c>
      <c r="AF18" s="4">
        <f>((AE18-AE3)/AE3)*100</f>
        <v>1.2527689039987822E-2</v>
      </c>
      <c r="AG18" s="4">
        <v>3.7399999999999998E-3</v>
      </c>
      <c r="AH18" s="4">
        <f t="shared" si="2"/>
        <v>3.3800640748082285E-3</v>
      </c>
      <c r="AI18" s="9">
        <v>758.71299999999997</v>
      </c>
      <c r="AJ18" s="4">
        <f>((AI18-AI3)/AI3)*100</f>
        <v>0.17071109820179114</v>
      </c>
      <c r="AK18" s="9">
        <v>0.128</v>
      </c>
      <c r="AL18" s="4">
        <f t="shared" si="3"/>
        <v>1.6870674418390092E-2</v>
      </c>
    </row>
    <row r="19" spans="1:40" x14ac:dyDescent="0.3">
      <c r="A19">
        <v>17</v>
      </c>
      <c r="B19">
        <v>15</v>
      </c>
      <c r="C19" s="2">
        <v>98.15</v>
      </c>
      <c r="D19" s="2">
        <f>((C19)/98.15)*100</f>
        <v>100</v>
      </c>
      <c r="E19" s="2">
        <f>(((D19/100)*0.48)/(1-0.52*(D19/100)))*100</f>
        <v>100</v>
      </c>
      <c r="G19" s="3"/>
      <c r="I19" s="3"/>
      <c r="K19" s="3"/>
      <c r="M19" s="3"/>
      <c r="O19" s="11"/>
      <c r="P19" s="11"/>
      <c r="Q19" s="11"/>
      <c r="R19" s="11"/>
      <c r="S19" s="4">
        <v>8.8240160000000003</v>
      </c>
      <c r="T19" s="4">
        <f>((S19-S3)/S3)*100</f>
        <v>8.8916091407881176E-2</v>
      </c>
      <c r="U19" s="4">
        <v>6.02E-4</v>
      </c>
      <c r="V19" s="4">
        <f t="shared" si="4"/>
        <v>6.8222904400898638E-3</v>
      </c>
      <c r="W19" s="4">
        <v>8.3185599999999997</v>
      </c>
      <c r="X19" s="4">
        <f>((W19-W3)/W3)*100</f>
        <v>4.1562919718140669E-2</v>
      </c>
      <c r="Y19" s="4">
        <v>5.4699999999999996E-4</v>
      </c>
      <c r="Z19" s="4">
        <f t="shared" si="0"/>
        <v>6.5756573253063031E-3</v>
      </c>
      <c r="AA19" s="4">
        <v>11.047447</v>
      </c>
      <c r="AB19" s="4">
        <f>((AA19-AA3)/AA3)*100</f>
        <v>6.374763833477233E-2</v>
      </c>
      <c r="AC19" s="4">
        <v>8.3100000000000003E-4</v>
      </c>
      <c r="AD19" s="4">
        <f t="shared" si="1"/>
        <v>7.5220999023575316E-3</v>
      </c>
      <c r="AE19" s="4">
        <v>110.64755</v>
      </c>
      <c r="AF19" s="4">
        <f>((AE19-AE3)/AE3)*100</f>
        <v>1.1406885691524638E-2</v>
      </c>
      <c r="AG19" s="4">
        <v>3.7599999999999999E-3</v>
      </c>
      <c r="AH19" s="4">
        <f t="shared" si="2"/>
        <v>3.3981773658793169E-3</v>
      </c>
      <c r="AI19" s="9">
        <v>758.82899999999995</v>
      </c>
      <c r="AJ19" s="4">
        <f>((AI19-AI3)/AI3)*100</f>
        <v>0.18602624699638137</v>
      </c>
      <c r="AK19" s="9">
        <v>0.127</v>
      </c>
      <c r="AL19" s="4">
        <f t="shared" si="3"/>
        <v>1.6736313451383648E-2</v>
      </c>
    </row>
    <row r="20" spans="1:40" x14ac:dyDescent="0.3">
      <c r="A20">
        <v>18</v>
      </c>
      <c r="B20">
        <v>16</v>
      </c>
      <c r="C20" s="2">
        <v>98.13</v>
      </c>
      <c r="D20" s="2">
        <f t="shared" ref="D20:D30" si="5">((C20)/98.15)*100</f>
        <v>99.979623025980629</v>
      </c>
      <c r="E20" s="2">
        <f t="shared" ref="E20:E31" si="6">(((D20/100)*0.48)/(1-0.52*(D20/100)))*100</f>
        <v>99.957557340033574</v>
      </c>
      <c r="F20" s="3" t="s">
        <v>18</v>
      </c>
      <c r="G20" t="s">
        <v>40</v>
      </c>
      <c r="H20" s="3" t="s">
        <v>22</v>
      </c>
      <c r="I20" t="s">
        <v>42</v>
      </c>
      <c r="J20" s="3" t="s">
        <v>20</v>
      </c>
      <c r="K20" t="s">
        <v>40</v>
      </c>
      <c r="L20" s="3" t="s">
        <v>23</v>
      </c>
      <c r="M20" t="s">
        <v>42</v>
      </c>
      <c r="N20" s="11" t="s">
        <v>24</v>
      </c>
      <c r="O20" t="s">
        <v>40</v>
      </c>
      <c r="P20" t="s">
        <v>23</v>
      </c>
      <c r="Q20" t="s">
        <v>42</v>
      </c>
      <c r="R20" s="11"/>
      <c r="S20" s="4">
        <v>8.8244930000000004</v>
      </c>
      <c r="T20" s="4">
        <f>((S20-S3)/S3)*100</f>
        <v>9.4326599840278344E-2</v>
      </c>
      <c r="U20" s="4">
        <v>6.2799999999999998E-4</v>
      </c>
      <c r="V20" s="4">
        <f t="shared" si="4"/>
        <v>7.1165561579571756E-3</v>
      </c>
      <c r="W20" s="4">
        <v>8.3185190000000002</v>
      </c>
      <c r="X20" s="4">
        <f>((W20-W3)/W3)*100</f>
        <v>4.106984109880514E-2</v>
      </c>
      <c r="Y20" s="4">
        <v>5.6899999999999995E-4</v>
      </c>
      <c r="Z20" s="4">
        <f t="shared" si="0"/>
        <v>6.8401598890379398E-3</v>
      </c>
      <c r="AA20" s="4">
        <v>11.047480999999999</v>
      </c>
      <c r="AB20" s="4">
        <f>((AA20-AA3)/AA3)*100</f>
        <v>6.405559794024912E-2</v>
      </c>
      <c r="AC20" s="4">
        <v>8.5800000000000004E-4</v>
      </c>
      <c r="AD20" s="4">
        <f t="shared" si="1"/>
        <v>7.7664763578231101E-3</v>
      </c>
      <c r="AE20" s="4">
        <v>110.64883</v>
      </c>
      <c r="AF20" s="4">
        <f>((AE20-AE3)/AE3)*100</f>
        <v>1.2563843986710784E-2</v>
      </c>
      <c r="AG20" s="4">
        <v>3.8700000000000002E-3</v>
      </c>
      <c r="AH20" s="4">
        <f t="shared" si="2"/>
        <v>3.4975516686439434E-3</v>
      </c>
      <c r="AI20" s="9">
        <v>758.86300000000006</v>
      </c>
      <c r="AJ20" s="4">
        <f>((AI20-AI3)/AI3)*100</f>
        <v>0.19051516991894818</v>
      </c>
      <c r="AK20" s="9">
        <v>0.13200000000000001</v>
      </c>
      <c r="AL20" s="4">
        <f t="shared" si="3"/>
        <v>1.7394444056437065E-2</v>
      </c>
    </row>
    <row r="21" spans="1:40" x14ac:dyDescent="0.3">
      <c r="A21">
        <v>19</v>
      </c>
      <c r="B21">
        <v>17</v>
      </c>
      <c r="C21" s="2">
        <v>94.75</v>
      </c>
      <c r="D21" s="2">
        <f t="shared" si="5"/>
        <v>96.535914416709119</v>
      </c>
      <c r="E21" s="2">
        <f t="shared" si="6"/>
        <v>93.044189852700512</v>
      </c>
      <c r="F21" s="3">
        <v>4.9850890000000003</v>
      </c>
      <c r="G21" s="6" t="s">
        <v>6</v>
      </c>
      <c r="H21" s="3">
        <v>3.5300000000000002E-4</v>
      </c>
      <c r="I21" s="6">
        <f>(H21/F21)*100</f>
        <v>7.0811173080360251E-3</v>
      </c>
      <c r="J21" s="3">
        <v>17.044891</v>
      </c>
      <c r="K21" s="6" t="s">
        <v>6</v>
      </c>
      <c r="L21" s="3">
        <v>4.9449999999999997E-3</v>
      </c>
      <c r="M21" s="6">
        <f>(L21/J21)*100</f>
        <v>2.9011625829698764E-2</v>
      </c>
      <c r="N21" s="11">
        <v>366.83499999999998</v>
      </c>
      <c r="O21" s="6">
        <v>0</v>
      </c>
      <c r="P21" s="11">
        <v>0.10100000000000001</v>
      </c>
      <c r="Q21" s="6">
        <f>(P21/N21)*100</f>
        <v>2.7532814480624807E-2</v>
      </c>
      <c r="R21" s="11"/>
      <c r="S21" s="4">
        <v>8.8250989999999998</v>
      </c>
      <c r="T21" s="4">
        <f>((S21-S3)/S3)*100</f>
        <v>0.10120032753425999</v>
      </c>
      <c r="U21" s="4">
        <v>6.1200000000000002E-4</v>
      </c>
      <c r="V21" s="4">
        <f t="shared" si="4"/>
        <v>6.9347663975214326E-3</v>
      </c>
      <c r="W21" s="4">
        <v>8.3189320000000002</v>
      </c>
      <c r="X21" s="4">
        <f>((W21-W3)/W3)*100</f>
        <v>4.6036706215585359E-2</v>
      </c>
      <c r="Y21" s="4">
        <v>5.5199999999999997E-4</v>
      </c>
      <c r="Z21" s="4">
        <f t="shared" si="0"/>
        <v>6.635467148908056E-3</v>
      </c>
      <c r="AA21" s="4">
        <v>11.048432</v>
      </c>
      <c r="AB21" s="4">
        <f>((AA21-AA3)/AA3)*100</f>
        <v>7.2669409258295306E-2</v>
      </c>
      <c r="AC21" s="4">
        <v>8.3500000000000002E-4</v>
      </c>
      <c r="AD21" s="4">
        <f t="shared" si="1"/>
        <v>7.5576335175887403E-3</v>
      </c>
      <c r="AE21" s="4">
        <v>110.64894</v>
      </c>
      <c r="AF21" s="4">
        <f>((AE21-AE3)/AE3)*100</f>
        <v>1.2663270090195716E-2</v>
      </c>
      <c r="AG21" s="4">
        <v>3.79E-3</v>
      </c>
      <c r="AH21" s="4">
        <f t="shared" si="2"/>
        <v>3.425247453793954E-3</v>
      </c>
      <c r="AI21" s="9">
        <v>759.01700000000005</v>
      </c>
      <c r="AJ21" s="4">
        <f>((AI21-AI3)/AI3)*100</f>
        <v>0.21084735021521661</v>
      </c>
      <c r="AK21" s="9">
        <v>0.128</v>
      </c>
      <c r="AL21" s="4">
        <f t="shared" si="3"/>
        <v>1.6863917408964486E-2</v>
      </c>
    </row>
    <row r="22" spans="1:40" x14ac:dyDescent="0.3">
      <c r="A22">
        <v>20</v>
      </c>
      <c r="B22">
        <v>18</v>
      </c>
      <c r="C22" s="2">
        <v>83.91</v>
      </c>
      <c r="D22" s="2">
        <f t="shared" si="5"/>
        <v>85.491594498217012</v>
      </c>
      <c r="E22" s="2">
        <f t="shared" si="6"/>
        <v>73.879611422533969</v>
      </c>
      <c r="F22" s="3">
        <v>4.9866320000000002</v>
      </c>
      <c r="G22" s="6">
        <v>0</v>
      </c>
      <c r="H22" s="3">
        <v>1.6000000000000001E-4</v>
      </c>
      <c r="I22" s="6">
        <f>(H22/F22)*100</f>
        <v>3.208578455358246E-3</v>
      </c>
      <c r="J22" s="3">
        <v>17.049795</v>
      </c>
      <c r="K22" s="6">
        <v>0</v>
      </c>
      <c r="L22" s="3">
        <v>2.2230000000000001E-3</v>
      </c>
      <c r="M22" s="6">
        <f>(L22/J22)*100</f>
        <v>1.3038279932398015E-2</v>
      </c>
      <c r="N22" s="11">
        <v>367.16800000000001</v>
      </c>
      <c r="O22" s="6">
        <f>((N22-N21)/N21)*100</f>
        <v>9.0776507148998015E-2</v>
      </c>
      <c r="P22" s="11">
        <v>5.8999999999999997E-2</v>
      </c>
      <c r="Q22" s="6">
        <f>(P22/N22)*100</f>
        <v>1.6068938469583405E-2</v>
      </c>
      <c r="R22" s="11"/>
      <c r="S22" s="4">
        <v>8.8272130000000004</v>
      </c>
      <c r="T22" s="4">
        <f>((S22-S3)/S3)*100</f>
        <v>0.12517897496840991</v>
      </c>
      <c r="U22" s="4">
        <v>6.6699999999999995E-4</v>
      </c>
      <c r="V22" s="4">
        <f t="shared" si="4"/>
        <v>7.5561788301698393E-3</v>
      </c>
      <c r="W22" s="4">
        <v>8.3198720000000002</v>
      </c>
      <c r="X22" s="4">
        <f>((W22-W3)/W3)*100</f>
        <v>5.7341435537069982E-2</v>
      </c>
      <c r="Y22" s="4">
        <v>6.0599999999999998E-4</v>
      </c>
      <c r="Z22" s="4">
        <f t="shared" si="0"/>
        <v>7.2837659040908319E-3</v>
      </c>
      <c r="AA22" s="4">
        <v>11.050431</v>
      </c>
      <c r="AB22" s="4">
        <f>((AA22-AA3)/AA3)*100</f>
        <v>9.0775622533542988E-2</v>
      </c>
      <c r="AC22" s="4">
        <v>8.9400000000000005E-4</v>
      </c>
      <c r="AD22" s="4">
        <f t="shared" si="1"/>
        <v>8.0901821838442328E-3</v>
      </c>
      <c r="AE22" s="4">
        <v>110.65236</v>
      </c>
      <c r="AF22" s="4">
        <f>((AE22-AE3)/AE3)*100</f>
        <v>1.5754518035130949E-2</v>
      </c>
      <c r="AG22" s="4">
        <v>4.28E-3</v>
      </c>
      <c r="AH22" s="4">
        <f t="shared" si="2"/>
        <v>3.8679699194847719E-3</v>
      </c>
      <c r="AI22" s="9">
        <v>759.40499999999997</v>
      </c>
      <c r="AJ22" s="4">
        <f>((AI22-AI3)/AI3)*100</f>
        <v>0.26207388239022128</v>
      </c>
      <c r="AK22" s="9">
        <v>0.13600000000000001</v>
      </c>
      <c r="AL22" s="4">
        <f t="shared" si="3"/>
        <v>1.7908757514106442E-2</v>
      </c>
    </row>
    <row r="23" spans="1:40" x14ac:dyDescent="0.3">
      <c r="A23">
        <v>21</v>
      </c>
      <c r="B23">
        <v>19</v>
      </c>
      <c r="C23" s="2">
        <v>71.7</v>
      </c>
      <c r="D23" s="2">
        <f t="shared" si="5"/>
        <v>73.051451859398881</v>
      </c>
      <c r="E23" s="2">
        <f t="shared" si="6"/>
        <v>56.54388328459239</v>
      </c>
      <c r="F23" s="3">
        <v>4.9866890000000001</v>
      </c>
      <c r="G23" s="6">
        <f>((F23-F22)/F22)*100</f>
        <v>1.1430560747208484E-3</v>
      </c>
      <c r="H23" s="3">
        <v>1.26E-4</v>
      </c>
      <c r="I23" s="6">
        <f t="shared" ref="I23:I35" si="7">(H23/F23)*100</f>
        <v>2.5267266516921347E-3</v>
      </c>
      <c r="J23" s="3">
        <v>17.050174999999999</v>
      </c>
      <c r="K23" s="6">
        <f>((J23-J22)/J22)*100</f>
        <v>2.2287658004088899E-3</v>
      </c>
      <c r="L23" s="3">
        <v>1.719E-3</v>
      </c>
      <c r="M23" s="6">
        <f t="shared" ref="M23:M35" si="8">(L23/J23)*100</f>
        <v>1.0082007955930072E-2</v>
      </c>
      <c r="N23" s="11">
        <v>367.18400000000003</v>
      </c>
      <c r="O23" s="6">
        <f>((N23-N21)/N21)*100</f>
        <v>9.5138141126132017E-2</v>
      </c>
      <c r="P23" s="11">
        <v>5.6000000000000001E-2</v>
      </c>
      <c r="Q23" s="6">
        <f t="shared" ref="Q23:Q35" si="9">(P23/N23)*100</f>
        <v>1.525120920301538E-2</v>
      </c>
      <c r="R23" s="11"/>
      <c r="S23" s="4">
        <v>8.8269690000000001</v>
      </c>
      <c r="T23" s="4">
        <f>((S23-S3)/S3)*100</f>
        <v>0.12241133543485297</v>
      </c>
      <c r="U23" s="4">
        <v>7.3800000000000005E-4</v>
      </c>
      <c r="V23" s="4">
        <f t="shared" si="4"/>
        <v>8.3607408160151012E-3</v>
      </c>
      <c r="W23" s="4">
        <v>8.3200219999999998</v>
      </c>
      <c r="X23" s="4">
        <f>((W23-W3)/W3)*100</f>
        <v>5.9145381705387912E-2</v>
      </c>
      <c r="Y23" s="4">
        <v>6.7599999999999995E-4</v>
      </c>
      <c r="Z23" s="4">
        <f t="shared" si="0"/>
        <v>8.1249785156818095E-3</v>
      </c>
      <c r="AA23" s="4">
        <v>11.050119</v>
      </c>
      <c r="AB23" s="4">
        <f>((AA23-AA3)/AA3)*100</f>
        <v>8.7949640271480042E-2</v>
      </c>
      <c r="AC23" s="4">
        <v>9.6400000000000001E-4</v>
      </c>
      <c r="AD23" s="4">
        <f t="shared" si="1"/>
        <v>8.7238879508899411E-3</v>
      </c>
      <c r="AE23" s="4">
        <v>110.66068</v>
      </c>
      <c r="AF23" s="4">
        <f>((AE23-AE3)/AE3)*100</f>
        <v>2.3274746953789515E-2</v>
      </c>
      <c r="AG23" s="4">
        <v>4.9100000000000003E-3</v>
      </c>
      <c r="AH23" s="4">
        <f t="shared" si="2"/>
        <v>4.4369870129119032E-3</v>
      </c>
      <c r="AI23" s="9">
        <v>759.33299999999997</v>
      </c>
      <c r="AJ23" s="4">
        <f>((AI23-AI3)/AI3)*100</f>
        <v>0.25256792796599126</v>
      </c>
      <c r="AK23" s="9">
        <v>0.14699999999999999</v>
      </c>
      <c r="AL23" s="4">
        <f t="shared" si="3"/>
        <v>1.9359095416635389E-2</v>
      </c>
      <c r="AM23" s="9"/>
      <c r="AN23" s="18"/>
    </row>
    <row r="24" spans="1:40" x14ac:dyDescent="0.3">
      <c r="A24">
        <v>22</v>
      </c>
      <c r="B24">
        <v>20</v>
      </c>
      <c r="C24" s="2">
        <v>58.46</v>
      </c>
      <c r="D24" s="2">
        <f t="shared" si="5"/>
        <v>59.561895058583801</v>
      </c>
      <c r="E24" s="2">
        <f t="shared" si="6"/>
        <v>41.417665916860024</v>
      </c>
      <c r="F24" s="3">
        <v>4.9867679999999996</v>
      </c>
      <c r="G24" s="6">
        <f>((F24-F22)/F22)*100</f>
        <v>2.7272916870438781E-3</v>
      </c>
      <c r="H24" s="3">
        <v>1.13E-4</v>
      </c>
      <c r="I24" s="6">
        <f t="shared" si="7"/>
        <v>2.2659967337562126E-3</v>
      </c>
      <c r="J24" s="3">
        <v>17.051425999999999</v>
      </c>
      <c r="K24" s="6">
        <f>((J24-J22)/J22)*100</f>
        <v>9.5660974222840575E-3</v>
      </c>
      <c r="L24" s="3">
        <v>1.5529999999999999E-3</v>
      </c>
      <c r="M24" s="6">
        <f t="shared" si="8"/>
        <v>9.1077426603499313E-3</v>
      </c>
      <c r="N24" s="11">
        <v>367.22300000000001</v>
      </c>
      <c r="O24" s="6">
        <f>((N24-N21)/N21)*100</f>
        <v>0.10576962394537971</v>
      </c>
      <c r="P24" s="11">
        <v>5.5E-2</v>
      </c>
      <c r="Q24" s="6">
        <f t="shared" si="9"/>
        <v>1.497727538852414E-2</v>
      </c>
      <c r="R24" s="11"/>
      <c r="S24" s="4">
        <v>8.8272720000000007</v>
      </c>
      <c r="T24" s="4">
        <f>((S24-S3)/S3)*100</f>
        <v>0.12584819928185387</v>
      </c>
      <c r="U24" s="4">
        <v>8.4000000000000003E-4</v>
      </c>
      <c r="V24" s="4">
        <f t="shared" si="4"/>
        <v>9.5159637088332617E-3</v>
      </c>
      <c r="W24" s="4">
        <v>8.3201780000000003</v>
      </c>
      <c r="X24" s="4">
        <f>((W24-W3)/W3)*100</f>
        <v>6.1021485720448805E-2</v>
      </c>
      <c r="Y24" s="4">
        <v>7.8600000000000002E-4</v>
      </c>
      <c r="Z24" s="4">
        <f t="shared" si="0"/>
        <v>9.4469132751727192E-3</v>
      </c>
      <c r="AA24" s="4">
        <v>11.050238</v>
      </c>
      <c r="AB24" s="4">
        <f>((AA24-AA3)/AA3)*100</f>
        <v>8.9027498890664872E-2</v>
      </c>
      <c r="AC24" s="4">
        <v>1.067E-3</v>
      </c>
      <c r="AD24" s="4">
        <f t="shared" si="1"/>
        <v>9.6559006240408574E-3</v>
      </c>
      <c r="AE24" s="4">
        <v>110.66065999999999</v>
      </c>
      <c r="AF24" s="4">
        <f>((AE24-AE3)/AE3)*100</f>
        <v>2.3256669480421609E-2</v>
      </c>
      <c r="AG24" s="4">
        <v>5.94E-3</v>
      </c>
      <c r="AH24" s="4">
        <f t="shared" si="2"/>
        <v>5.3677612260761868E-3</v>
      </c>
      <c r="AI24" s="9">
        <v>759.38400000000001</v>
      </c>
      <c r="AJ24" s="4">
        <f>((AI24-AI3)/AI3)*100</f>
        <v>0.25930131234982645</v>
      </c>
      <c r="AK24" s="9">
        <v>0.156</v>
      </c>
      <c r="AL24" s="4">
        <f t="shared" si="3"/>
        <v>2.0542966404348786E-2</v>
      </c>
    </row>
    <row r="25" spans="1:40" x14ac:dyDescent="0.3">
      <c r="A25">
        <v>23</v>
      </c>
      <c r="B25">
        <v>21</v>
      </c>
      <c r="C25" s="2">
        <v>45.39</v>
      </c>
      <c r="D25" s="2">
        <f t="shared" si="5"/>
        <v>46.245542536933264</v>
      </c>
      <c r="E25" s="2">
        <f t="shared" si="6"/>
        <v>29.226047390109887</v>
      </c>
      <c r="F25" s="3">
        <v>4.9866169999999999</v>
      </c>
      <c r="G25" s="6">
        <f>((F25-F22)/F22)*100</f>
        <v>-3.0080423019625897E-4</v>
      </c>
      <c r="H25" s="3">
        <v>9.8999999999999994E-5</v>
      </c>
      <c r="I25" s="6">
        <f t="shared" si="7"/>
        <v>1.9853138911610814E-3</v>
      </c>
      <c r="J25" s="3">
        <v>17.052195000000001</v>
      </c>
      <c r="K25" s="6">
        <f>((J25-J22)/J22)*100</f>
        <v>1.4076415581545185E-2</v>
      </c>
      <c r="L25" s="3">
        <v>1.3569999999999999E-3</v>
      </c>
      <c r="M25" s="6">
        <f t="shared" si="8"/>
        <v>7.9579197868661477E-3</v>
      </c>
      <c r="N25" s="11">
        <v>367.21699999999998</v>
      </c>
      <c r="O25" s="6">
        <f>((N25-N21)/N21)*100</f>
        <v>0.10413401120394863</v>
      </c>
      <c r="P25" s="11">
        <v>5.0999999999999997E-2</v>
      </c>
      <c r="Q25" s="6">
        <f t="shared" si="9"/>
        <v>1.3888245914540992E-2</v>
      </c>
      <c r="R25" s="11"/>
      <c r="S25" s="4">
        <v>8.8275020000000008</v>
      </c>
      <c r="T25" s="4">
        <f>((S25-S3)/S3)*100</f>
        <v>0.12845703982577869</v>
      </c>
      <c r="U25" s="4">
        <v>9.1100000000000003E-4</v>
      </c>
      <c r="V25" s="4">
        <f t="shared" si="4"/>
        <v>1.0320020318318817E-2</v>
      </c>
      <c r="W25" s="4">
        <v>8.3200889999999994</v>
      </c>
      <c r="X25" s="4">
        <f>((W25-W3)/W3)*100</f>
        <v>5.9951144327233585E-2</v>
      </c>
      <c r="Y25" s="4">
        <v>8.6200000000000003E-4</v>
      </c>
      <c r="Z25" s="4">
        <f t="shared" si="0"/>
        <v>1.0360466095975657E-2</v>
      </c>
      <c r="AA25" s="4">
        <v>11.050947000000001</v>
      </c>
      <c r="AB25" s="4">
        <f>((AA25-AA3)/AA3)*100</f>
        <v>9.5449362428514928E-2</v>
      </c>
      <c r="AC25" s="4">
        <v>1.1019999999999999E-3</v>
      </c>
      <c r="AD25" s="4">
        <f t="shared" si="1"/>
        <v>9.971996065133602E-3</v>
      </c>
      <c r="AE25" s="4">
        <v>110.65269000000001</v>
      </c>
      <c r="AF25" s="4">
        <f>((AE25-AE3)/AE3)*100</f>
        <v>1.6052796345611433E-2</v>
      </c>
      <c r="AG25" s="4">
        <v>6.9899999999999997E-3</v>
      </c>
      <c r="AH25" s="4">
        <f t="shared" si="2"/>
        <v>6.317062874838378E-3</v>
      </c>
      <c r="AI25" s="9">
        <v>759.48400000000004</v>
      </c>
      <c r="AJ25" s="4">
        <f>((AI25-AI3)/AI3)*100</f>
        <v>0.27250402682792613</v>
      </c>
      <c r="AK25" s="9">
        <v>0.152</v>
      </c>
      <c r="AL25" s="4">
        <f t="shared" si="3"/>
        <v>2.0013588173022734E-2</v>
      </c>
    </row>
    <row r="26" spans="1:40" x14ac:dyDescent="0.3">
      <c r="A26">
        <v>24</v>
      </c>
      <c r="B26">
        <v>22</v>
      </c>
      <c r="C26" s="2">
        <v>30.82</v>
      </c>
      <c r="D26" s="2">
        <f t="shared" si="5"/>
        <v>31.400916963830873</v>
      </c>
      <c r="E26" s="2">
        <f t="shared" si="6"/>
        <v>18.013823066694592</v>
      </c>
      <c r="F26" s="3">
        <v>4.9866640000000002</v>
      </c>
      <c r="G26" s="6">
        <f>((F26-F22)/F22)*100</f>
        <v>6.4171569107229092E-4</v>
      </c>
      <c r="H26" s="3">
        <v>9.8999999999999994E-5</v>
      </c>
      <c r="I26" s="6">
        <f t="shared" si="7"/>
        <v>1.9852951793022347E-3</v>
      </c>
      <c r="J26" s="3">
        <v>17.052057000000001</v>
      </c>
      <c r="K26" s="6">
        <f>((J26-J22)/J22)*100</f>
        <v>1.3267021685608319E-2</v>
      </c>
      <c r="L26" s="3">
        <v>1.3420000000000001E-3</v>
      </c>
      <c r="M26" s="6">
        <f t="shared" si="8"/>
        <v>7.8700182623128705E-3</v>
      </c>
      <c r="N26" s="11">
        <v>367.221</v>
      </c>
      <c r="O26" s="6">
        <f>((N26-N21)/N21)*100</f>
        <v>0.10522441969823602</v>
      </c>
      <c r="P26" s="11">
        <v>5.0999999999999997E-2</v>
      </c>
      <c r="Q26" s="6">
        <f t="shared" si="9"/>
        <v>1.3888094635110737E-2</v>
      </c>
      <c r="R26" s="11"/>
      <c r="S26" s="4">
        <v>8.8284549999999999</v>
      </c>
      <c r="T26" s="4">
        <f>((S26-S3)/S3)*100</f>
        <v>0.13926671390558781</v>
      </c>
      <c r="U26" s="4">
        <v>1.194E-3</v>
      </c>
      <c r="V26" s="4">
        <f t="shared" si="4"/>
        <v>1.3524450201082748E-2</v>
      </c>
      <c r="W26" s="4">
        <v>8.3202949999999998</v>
      </c>
      <c r="X26" s="4">
        <f>((W26-W3)/W3)*100</f>
        <v>6.2428563731733791E-2</v>
      </c>
      <c r="Y26" s="4">
        <v>1.142E-3</v>
      </c>
      <c r="Z26" s="4">
        <f t="shared" si="0"/>
        <v>1.3725474877994111E-2</v>
      </c>
      <c r="AA26" s="4">
        <v>11.050302</v>
      </c>
      <c r="AB26" s="4">
        <f>((AA26-AA3)/AA3)*100</f>
        <v>8.9607187559808066E-2</v>
      </c>
      <c r="AC26" s="4">
        <v>1.3730000000000001E-3</v>
      </c>
      <c r="AD26" s="4">
        <f t="shared" si="1"/>
        <v>1.2424999787336129E-2</v>
      </c>
      <c r="AE26" s="4">
        <v>110.65876</v>
      </c>
      <c r="AF26" s="4">
        <f>((AE26-AE3)/AE3)*100</f>
        <v>2.153930951102314E-2</v>
      </c>
      <c r="AG26" s="4">
        <v>9.7900000000000001E-3</v>
      </c>
      <c r="AH26" s="4">
        <f t="shared" si="2"/>
        <v>8.8470176242712271E-3</v>
      </c>
      <c r="AI26" s="9">
        <v>759.51</v>
      </c>
      <c r="AJ26" s="4">
        <f>((AI26-AI3)/AI3)*100</f>
        <v>0.27593673259222518</v>
      </c>
      <c r="AK26" s="9">
        <v>0.17199999999999999</v>
      </c>
      <c r="AL26" s="4">
        <f t="shared" si="3"/>
        <v>2.2646179773801529E-2</v>
      </c>
    </row>
    <row r="27" spans="1:40" x14ac:dyDescent="0.3">
      <c r="A27">
        <v>25</v>
      </c>
      <c r="B27">
        <v>23</v>
      </c>
      <c r="C27" s="2">
        <v>20.39</v>
      </c>
      <c r="D27" s="2">
        <f t="shared" si="5"/>
        <v>20.774325012735609</v>
      </c>
      <c r="E27" s="2">
        <f t="shared" si="6"/>
        <v>11.179340972641043</v>
      </c>
      <c r="F27" s="3">
        <v>4.986402</v>
      </c>
      <c r="G27" s="6">
        <f>((F27-F22)/F22)*100</f>
        <v>-4.6123315295809779E-3</v>
      </c>
      <c r="H27" s="3">
        <v>9.1000000000000003E-5</v>
      </c>
      <c r="I27" s="6">
        <f t="shared" si="7"/>
        <v>1.8249631698366879E-3</v>
      </c>
      <c r="J27" s="3">
        <v>17.052672999999999</v>
      </c>
      <c r="K27" s="6">
        <f>((J27-J22)/J22)*100</f>
        <v>1.6879968351520051E-2</v>
      </c>
      <c r="L27" s="3">
        <v>1.2390000000000001E-3</v>
      </c>
      <c r="M27" s="6">
        <f t="shared" si="8"/>
        <v>7.2657230922096496E-3</v>
      </c>
      <c r="N27" s="11">
        <v>367.19600000000003</v>
      </c>
      <c r="O27" s="6">
        <f>((N27-N21)/N21)*100</f>
        <v>9.8409366608978657E-2</v>
      </c>
      <c r="P27" s="11">
        <v>4.8000000000000001E-2</v>
      </c>
      <c r="Q27" s="6">
        <f t="shared" si="9"/>
        <v>1.3072037821762765E-2</v>
      </c>
      <c r="R27" s="11"/>
      <c r="S27" s="4">
        <v>8.8286759999999997</v>
      </c>
      <c r="T27" s="4">
        <f>((S27-S3)/S3)*100</f>
        <v>0.14177346938474622</v>
      </c>
      <c r="U27" s="4">
        <v>1.596E-3</v>
      </c>
      <c r="V27" s="4">
        <f t="shared" si="4"/>
        <v>1.8077455781591714E-2</v>
      </c>
      <c r="W27" s="4">
        <v>8.3207369999999994</v>
      </c>
      <c r="X27" s="4">
        <f>((W27-W3)/W3)*100</f>
        <v>6.7744191774384968E-2</v>
      </c>
      <c r="Y27" s="4">
        <v>1.4920000000000001E-3</v>
      </c>
      <c r="Z27" s="4">
        <f t="shared" si="0"/>
        <v>1.7931103939470748E-2</v>
      </c>
      <c r="AA27" s="4">
        <v>11.049344</v>
      </c>
      <c r="AB27" s="4">
        <f>((AA27-AA3)/AA3)*100</f>
        <v>8.0929972793573571E-2</v>
      </c>
      <c r="AC27" s="4">
        <v>1.743E-3</v>
      </c>
      <c r="AD27" s="4">
        <f t="shared" si="1"/>
        <v>1.5774692144619625E-2</v>
      </c>
      <c r="AE27" s="4">
        <v>110.65691</v>
      </c>
      <c r="AF27" s="4">
        <f>((AE27-AE3)/AE3)*100</f>
        <v>1.9867143225018737E-2</v>
      </c>
      <c r="AG27" s="4">
        <v>1.3769999999999999E-2</v>
      </c>
      <c r="AH27" s="4">
        <f t="shared" si="2"/>
        <v>1.2443868168738851E-2</v>
      </c>
      <c r="AI27" s="9">
        <v>759.51300000000003</v>
      </c>
      <c r="AJ27" s="4">
        <f>((AI27-AI3)/AI3)*100</f>
        <v>0.27633281402657373</v>
      </c>
      <c r="AK27" s="9">
        <v>0.193</v>
      </c>
      <c r="AL27" s="4">
        <f t="shared" si="3"/>
        <v>2.5411019956208782E-2</v>
      </c>
    </row>
    <row r="28" spans="1:40" x14ac:dyDescent="0.3">
      <c r="A28">
        <v>26</v>
      </c>
      <c r="B28">
        <v>24</v>
      </c>
      <c r="C28" s="2">
        <v>12.45</v>
      </c>
      <c r="D28" s="2">
        <f t="shared" si="5"/>
        <v>12.684666327050431</v>
      </c>
      <c r="E28" s="2">
        <f t="shared" si="6"/>
        <v>6.5186090143549009</v>
      </c>
      <c r="F28" s="3">
        <v>4.9867419999999996</v>
      </c>
      <c r="G28" s="6">
        <f>((F28-F22)/F22)*100</f>
        <v>2.2058976880465287E-3</v>
      </c>
      <c r="H28" s="3">
        <v>8.0000000000000007E-5</v>
      </c>
      <c r="I28" s="6">
        <f t="shared" si="7"/>
        <v>1.6042538394807676E-3</v>
      </c>
      <c r="J28" s="3">
        <v>17.054051999999999</v>
      </c>
      <c r="K28" s="6">
        <f>((J28-J22)/J22)*100</f>
        <v>2.4968042137744575E-2</v>
      </c>
      <c r="L28" s="3">
        <v>1.1039999999999999E-3</v>
      </c>
      <c r="M28" s="6">
        <f t="shared" si="8"/>
        <v>6.4735348525969084E-3</v>
      </c>
      <c r="N28" s="11">
        <v>367.27499999999998</v>
      </c>
      <c r="O28" s="6">
        <f>((N28-N21)/N21)*100</f>
        <v>0.11994493437103813</v>
      </c>
      <c r="P28" s="11">
        <v>4.2999999999999997E-2</v>
      </c>
      <c r="Q28" s="6">
        <f t="shared" si="9"/>
        <v>1.1707848342522633E-2</v>
      </c>
      <c r="R28" s="11"/>
      <c r="S28" s="4">
        <v>8.8317239999999995</v>
      </c>
      <c r="T28" s="4">
        <f>((S28-S3)/S3)*100</f>
        <v>0.17634627798420738</v>
      </c>
      <c r="U28" s="4">
        <v>1.941E-3</v>
      </c>
      <c r="V28" s="4">
        <f t="shared" si="4"/>
        <v>2.1977588973568468E-2</v>
      </c>
      <c r="W28" s="4">
        <v>8.3209379999999999</v>
      </c>
      <c r="X28" s="4">
        <f>((W28-W3)/W3)*100</f>
        <v>7.0161479639943375E-2</v>
      </c>
      <c r="Y28" s="4">
        <v>1.81E-3</v>
      </c>
      <c r="Z28" s="4">
        <f t="shared" si="0"/>
        <v>2.175235532340224E-2</v>
      </c>
      <c r="AA28" s="4">
        <v>11.047012</v>
      </c>
      <c r="AB28" s="4">
        <f>((AA28-AA3)/AA3)*100</f>
        <v>5.9807566911698078E-2</v>
      </c>
      <c r="AC28" s="4">
        <v>2.1740000000000002E-3</v>
      </c>
      <c r="AD28" s="4">
        <f t="shared" si="1"/>
        <v>1.9679529632085128E-2</v>
      </c>
      <c r="AE28" s="4">
        <v>110.64516</v>
      </c>
      <c r="AF28" s="4">
        <f>((AE28-AE3)/AE3)*100</f>
        <v>9.2466276247538341E-3</v>
      </c>
      <c r="AG28" s="4">
        <v>1.7319999999999999E-2</v>
      </c>
      <c r="AH28" s="4">
        <f t="shared" si="2"/>
        <v>1.5653644497418594E-2</v>
      </c>
      <c r="AI28" s="9">
        <v>759.69200000000001</v>
      </c>
      <c r="AJ28" s="4">
        <f>((AI28-AI3)/AI3)*100</f>
        <v>0.29996567294236332</v>
      </c>
      <c r="AK28" s="9">
        <v>0.21199999999999999</v>
      </c>
      <c r="AL28" s="4">
        <f t="shared" si="3"/>
        <v>2.7906046134486079E-2</v>
      </c>
    </row>
    <row r="29" spans="1:40" x14ac:dyDescent="0.3">
      <c r="A29">
        <v>27</v>
      </c>
      <c r="B29">
        <v>25</v>
      </c>
      <c r="C29" s="2">
        <v>6.1</v>
      </c>
      <c r="D29" s="2">
        <f t="shared" si="5"/>
        <v>6.2149770759042271</v>
      </c>
      <c r="E29" s="2">
        <f t="shared" si="6"/>
        <v>3.082819179178335</v>
      </c>
      <c r="F29" s="3">
        <v>4.986834</v>
      </c>
      <c r="G29" s="6">
        <f>((F29-F22)/F22)*100</f>
        <v>4.050830299886044E-3</v>
      </c>
      <c r="H29" s="3">
        <v>8.0000000000000007E-5</v>
      </c>
      <c r="I29" s="6">
        <f t="shared" si="7"/>
        <v>1.6042242432773982E-3</v>
      </c>
      <c r="J29" s="3">
        <v>17.054483000000001</v>
      </c>
      <c r="K29" s="6">
        <f>((J29-J22)/J22)*100</f>
        <v>2.7495931769276876E-2</v>
      </c>
      <c r="L29" s="3">
        <v>1.077E-3</v>
      </c>
      <c r="M29" s="6">
        <f t="shared" si="8"/>
        <v>6.315055108970468E-3</v>
      </c>
      <c r="N29" s="11">
        <v>367.298</v>
      </c>
      <c r="O29" s="6">
        <f>((N29-N21)/N21)*100</f>
        <v>0.12621478321316731</v>
      </c>
      <c r="P29" s="11">
        <v>4.2000000000000003E-2</v>
      </c>
      <c r="Q29" s="6">
        <f t="shared" si="9"/>
        <v>1.1434856710355081E-2</v>
      </c>
      <c r="R29" s="11"/>
      <c r="S29" s="4">
        <v>8.8303060000000002</v>
      </c>
      <c r="T29" s="4">
        <f>((S29-S3)/S3)*100</f>
        <v>0.16026220889168288</v>
      </c>
      <c r="U29" s="4">
        <v>3.7230000000000002E-3</v>
      </c>
      <c r="V29" s="4">
        <f t="shared" si="4"/>
        <v>4.2161619314211765E-2</v>
      </c>
      <c r="W29" s="4">
        <v>8.3218669999999992</v>
      </c>
      <c r="X29" s="4">
        <f>((W29-W3)/W3)*100</f>
        <v>8.1333919575743235E-2</v>
      </c>
      <c r="Y29" s="4">
        <v>3.4120000000000001E-3</v>
      </c>
      <c r="Z29" s="4">
        <f t="shared" si="0"/>
        <v>4.1000414930928361E-2</v>
      </c>
      <c r="AA29" s="4">
        <v>11.0457</v>
      </c>
      <c r="AB29" s="4">
        <f>((AA29-AA3)/AA3)*100</f>
        <v>4.7923949194270898E-2</v>
      </c>
      <c r="AC29" s="4">
        <v>4.1419999999999998E-3</v>
      </c>
      <c r="AD29" s="4">
        <f t="shared" si="1"/>
        <v>3.749875517169577E-2</v>
      </c>
      <c r="AE29" s="4">
        <v>110.61955</v>
      </c>
      <c r="AF29" s="4">
        <f>((AE29-AE3)/AE3)*100</f>
        <v>-1.3901577015498892E-2</v>
      </c>
      <c r="AG29" s="4">
        <v>3.3590000000000002E-2</v>
      </c>
      <c r="AH29" s="4">
        <f t="shared" si="2"/>
        <v>3.0365337772572751E-2</v>
      </c>
      <c r="AI29" s="9">
        <v>759.69200000000001</v>
      </c>
      <c r="AJ29" s="4">
        <f>((AI29-AI3)/AI3)*100</f>
        <v>0.29996567294236332</v>
      </c>
      <c r="AK29" s="9">
        <v>0.371</v>
      </c>
      <c r="AL29" s="4">
        <f t="shared" si="3"/>
        <v>4.8835580735350645E-2</v>
      </c>
    </row>
    <row r="30" spans="1:40" x14ac:dyDescent="0.3">
      <c r="A30">
        <v>28</v>
      </c>
      <c r="B30">
        <v>26</v>
      </c>
      <c r="C30" s="2">
        <v>2.97</v>
      </c>
      <c r="D30" s="2">
        <f t="shared" si="5"/>
        <v>3.0259806418746815</v>
      </c>
      <c r="E30" s="2">
        <f t="shared" si="6"/>
        <v>1.4756908502198629</v>
      </c>
      <c r="F30" s="3">
        <v>4.9867350000000004</v>
      </c>
      <c r="G30" s="6">
        <f>((F30-F22)/F22)*100</f>
        <v>2.065522380640606E-3</v>
      </c>
      <c r="H30" s="3">
        <v>7.6000000000000004E-5</v>
      </c>
      <c r="I30" s="6">
        <f t="shared" si="7"/>
        <v>1.5240432868399865E-3</v>
      </c>
      <c r="J30" s="3">
        <v>17.055060000000001</v>
      </c>
      <c r="K30" s="6">
        <f>((J30-J22)/J22)*100</f>
        <v>3.0880136682003553E-2</v>
      </c>
      <c r="L30" s="3">
        <v>1.0280000000000001E-3</v>
      </c>
      <c r="M30" s="6">
        <f t="shared" si="8"/>
        <v>6.0275366958544851E-3</v>
      </c>
      <c r="N30" s="11">
        <v>367.29599999999999</v>
      </c>
      <c r="O30" s="6">
        <f>((N30-N21)/N21)*100</f>
        <v>0.12566957896602363</v>
      </c>
      <c r="P30" s="11">
        <v>0.04</v>
      </c>
      <c r="Q30" s="6">
        <f t="shared" si="9"/>
        <v>1.0890399024220248E-2</v>
      </c>
      <c r="R30" s="11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9"/>
      <c r="AJ30" s="9"/>
      <c r="AK30" s="9"/>
    </row>
    <row r="31" spans="1:40" x14ac:dyDescent="0.3">
      <c r="A31">
        <v>29</v>
      </c>
      <c r="B31">
        <v>27</v>
      </c>
      <c r="C31" s="2">
        <v>0</v>
      </c>
      <c r="D31" s="2">
        <v>0</v>
      </c>
      <c r="E31" s="2">
        <f t="shared" si="6"/>
        <v>0</v>
      </c>
      <c r="F31" s="3">
        <v>4.9867509999999999</v>
      </c>
      <c r="G31" s="6">
        <f>((F31-F22)/F22)*100</f>
        <v>2.3863802261678462E-3</v>
      </c>
      <c r="H31" s="3">
        <v>7.3999999999999996E-5</v>
      </c>
      <c r="I31" s="6">
        <f t="shared" si="7"/>
        <v>1.4839321233404274E-3</v>
      </c>
      <c r="J31" s="3">
        <v>17.055530999999998</v>
      </c>
      <c r="K31" s="6">
        <f>((J31-J22)/J22)*100</f>
        <v>3.364263323986507E-2</v>
      </c>
      <c r="L31" s="3">
        <v>9.9700000000000006E-4</v>
      </c>
      <c r="M31" s="6">
        <f t="shared" si="8"/>
        <v>5.8456110220197789E-3</v>
      </c>
      <c r="N31" s="11">
        <v>367.30900000000003</v>
      </c>
      <c r="O31" s="6">
        <f>((N31-N21)/N21)*100</f>
        <v>0.12921340657244984</v>
      </c>
      <c r="P31" s="11">
        <v>3.9E-2</v>
      </c>
      <c r="Q31" s="6">
        <f t="shared" si="9"/>
        <v>1.0617763245659648E-2</v>
      </c>
      <c r="R31" s="9" t="s">
        <v>40</v>
      </c>
      <c r="S31" s="18">
        <f>((S29-S3)/S3)*100</f>
        <v>0.16026220889168288</v>
      </c>
      <c r="T31" s="18"/>
      <c r="U31" s="4"/>
      <c r="V31" s="4"/>
      <c r="W31" s="18">
        <f>((W29-W3)/W3)*100</f>
        <v>8.1333919575743235E-2</v>
      </c>
      <c r="X31" s="18"/>
      <c r="Y31" s="4"/>
      <c r="Z31" s="4"/>
      <c r="AA31" s="18">
        <f>((AA29-AA3)/AA3)*100</f>
        <v>4.7923949194270898E-2</v>
      </c>
      <c r="AB31" s="18"/>
      <c r="AC31" s="4"/>
      <c r="AD31" s="4"/>
      <c r="AE31" s="18">
        <f>((AE29-AE3)/AE3)*100</f>
        <v>-1.3901577015498892E-2</v>
      </c>
      <c r="AF31" s="18"/>
      <c r="AG31" s="4"/>
      <c r="AH31" s="4"/>
      <c r="AI31" s="18">
        <f>((AI29-AI3)/AI3)*100</f>
        <v>0.29996567294236332</v>
      </c>
      <c r="AJ31" s="18"/>
      <c r="AK31" s="9"/>
    </row>
    <row r="32" spans="1:40" x14ac:dyDescent="0.3">
      <c r="A32">
        <v>30</v>
      </c>
      <c r="B32">
        <v>28</v>
      </c>
      <c r="D32" s="2"/>
      <c r="E32" s="2"/>
      <c r="F32" s="3">
        <v>4.9868329999999998</v>
      </c>
      <c r="G32" s="6">
        <f>((F32-F22)/F22)*100</f>
        <v>4.0307766845372522E-3</v>
      </c>
      <c r="H32" s="3">
        <v>6.8999999999999997E-5</v>
      </c>
      <c r="I32" s="6">
        <f t="shared" si="7"/>
        <v>1.3836436872860991E-3</v>
      </c>
      <c r="J32" s="3">
        <v>17.055658000000001</v>
      </c>
      <c r="K32" s="6">
        <f>((J32-J22)/J22)*100</f>
        <v>3.4387510231070263E-2</v>
      </c>
      <c r="L32" s="3">
        <v>9.2500000000000004E-4</v>
      </c>
      <c r="M32" s="6">
        <f t="shared" si="8"/>
        <v>5.4234201928767571E-3</v>
      </c>
      <c r="N32" s="11">
        <v>367.32400000000001</v>
      </c>
      <c r="O32" s="6">
        <f>((N32-N21)/N21)*100</f>
        <v>0.13330243842600428</v>
      </c>
      <c r="P32">
        <v>3.5999999999999997E-2</v>
      </c>
      <c r="Q32" s="6">
        <f t="shared" si="9"/>
        <v>9.8006119937711651E-3</v>
      </c>
      <c r="R32" s="9" t="s">
        <v>41</v>
      </c>
      <c r="S32" s="18">
        <v>0.11952191235059889</v>
      </c>
      <c r="T32" s="18"/>
      <c r="U32" s="18"/>
      <c r="V32" s="18"/>
      <c r="W32" s="18">
        <v>4.3379243032210739E-2</v>
      </c>
      <c r="X32" s="18"/>
      <c r="Y32" s="18"/>
      <c r="Z32" s="18"/>
      <c r="AA32" s="18">
        <v>8.6651565186538909E-2</v>
      </c>
      <c r="AB32" s="18"/>
      <c r="AC32" s="18"/>
      <c r="AD32" s="18"/>
      <c r="AE32" s="18">
        <v>2.0090679553662526E-2</v>
      </c>
      <c r="AF32" s="18"/>
      <c r="AG32" s="18"/>
      <c r="AH32" s="18"/>
      <c r="AI32" s="18">
        <v>0.23647294589178264</v>
      </c>
      <c r="AJ32" s="18"/>
    </row>
    <row r="33" spans="1:17" x14ac:dyDescent="0.3">
      <c r="A33">
        <v>31</v>
      </c>
      <c r="B33">
        <v>29</v>
      </c>
      <c r="D33" s="2"/>
      <c r="E33" s="2"/>
      <c r="F33" s="3">
        <v>4.986815</v>
      </c>
      <c r="G33" s="6">
        <f>((F33-F22)/F22)*100</f>
        <v>3.669811608312428E-3</v>
      </c>
      <c r="H33" s="3">
        <v>6.8999999999999997E-5</v>
      </c>
      <c r="I33" s="6">
        <f t="shared" si="7"/>
        <v>1.3836486815733088E-3</v>
      </c>
      <c r="J33" s="3">
        <v>17.056065</v>
      </c>
      <c r="K33" s="6">
        <f>((J33-J22)/J22)*100</f>
        <v>3.6774635706767526E-2</v>
      </c>
      <c r="L33" s="3">
        <v>9.3599999999999998E-4</v>
      </c>
      <c r="M33" s="6">
        <f t="shared" si="8"/>
        <v>5.4877839642379408E-3</v>
      </c>
      <c r="N33" s="11">
        <v>367.33</v>
      </c>
      <c r="O33" s="6">
        <f>((N33-N22)/N22)*100</f>
        <v>4.4121492069019552E-2</v>
      </c>
      <c r="P33">
        <v>3.6999999999999998E-2</v>
      </c>
      <c r="Q33" s="6">
        <f t="shared" si="9"/>
        <v>1.0072686684997141E-2</v>
      </c>
    </row>
    <row r="34" spans="1:17" x14ac:dyDescent="0.3">
      <c r="A34">
        <v>32</v>
      </c>
      <c r="B34">
        <v>30</v>
      </c>
      <c r="F34" s="3">
        <v>4.9868920000000001</v>
      </c>
      <c r="G34" s="6">
        <f>((F34-F22)/F22)*100</f>
        <v>5.2139399899556842E-3</v>
      </c>
      <c r="H34" s="3">
        <v>6.8999999999999997E-5</v>
      </c>
      <c r="I34" s="6">
        <f t="shared" si="7"/>
        <v>1.3836273173752308E-3</v>
      </c>
      <c r="J34" s="3">
        <v>17.057154000000001</v>
      </c>
      <c r="K34" s="6">
        <f>((J34-J22)/J22)*100</f>
        <v>4.3161809276891623E-2</v>
      </c>
      <c r="L34" s="3">
        <v>9.3199999999999999E-4</v>
      </c>
      <c r="M34" s="6">
        <f t="shared" si="8"/>
        <v>5.4639830302288406E-3</v>
      </c>
      <c r="N34" s="11">
        <v>367.36399999999998</v>
      </c>
      <c r="O34" s="6">
        <f>((N34-N22)/N22)*100</f>
        <v>5.3381558305726405E-2</v>
      </c>
      <c r="P34">
        <v>3.6999999999999998E-2</v>
      </c>
      <c r="Q34" s="6">
        <f t="shared" si="9"/>
        <v>1.0071754445182435E-2</v>
      </c>
    </row>
    <row r="35" spans="1:17" x14ac:dyDescent="0.3">
      <c r="A35">
        <v>33</v>
      </c>
      <c r="B35">
        <v>31</v>
      </c>
      <c r="F35" s="3">
        <v>4.9869070000000004</v>
      </c>
      <c r="G35" s="6">
        <f>((F35-F22)/F22)*100</f>
        <v>5.5147442201519429E-3</v>
      </c>
      <c r="H35" s="3">
        <v>6.9999999999999994E-5</v>
      </c>
      <c r="I35" s="6">
        <f t="shared" si="7"/>
        <v>1.4036756650966217E-3</v>
      </c>
      <c r="J35" s="3">
        <v>17.057348000000001</v>
      </c>
      <c r="K35" s="6">
        <f>((J35-J22)/J22)*100</f>
        <v>4.4299652869735244E-2</v>
      </c>
      <c r="L35" s="3">
        <v>9.3499999999999996E-4</v>
      </c>
      <c r="M35" s="6">
        <f t="shared" si="8"/>
        <v>5.4815086143520072E-3</v>
      </c>
      <c r="N35" s="11">
        <v>367.37099999999998</v>
      </c>
      <c r="O35" s="6">
        <f>((N35-N22)/N22)*100</f>
        <v>5.5288042530932578E-2</v>
      </c>
      <c r="P35">
        <v>3.6999999999999998E-2</v>
      </c>
      <c r="Q35" s="6">
        <f t="shared" si="9"/>
        <v>1.0071562534876188E-2</v>
      </c>
    </row>
  </sheetData>
  <mergeCells count="1">
    <mergeCell ref="F1:P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75"/>
  <sheetViews>
    <sheetView workbookViewId="0">
      <selection activeCell="E3" sqref="E3:E17"/>
    </sheetView>
  </sheetViews>
  <sheetFormatPr defaultRowHeight="14.4" x14ac:dyDescent="0.3"/>
  <cols>
    <col min="3" max="3" width="9.109375" style="2"/>
    <col min="4" max="5" width="11" customWidth="1"/>
    <col min="6" max="13" width="9.109375" style="3"/>
    <col min="14" max="14" width="9.109375" style="11"/>
    <col min="15" max="15" width="9.109375" style="3"/>
    <col min="16" max="16" width="9.109375" style="11"/>
    <col min="17" max="17" width="9.109375" style="3"/>
    <col min="18" max="18" width="21.33203125" customWidth="1"/>
  </cols>
  <sheetData>
    <row r="1" spans="1:38" x14ac:dyDescent="0.3">
      <c r="A1" t="s">
        <v>10</v>
      </c>
      <c r="B1" t="s">
        <v>17</v>
      </c>
      <c r="C1" s="12"/>
      <c r="F1" s="247" t="s">
        <v>35</v>
      </c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14"/>
      <c r="S1" s="248" t="s">
        <v>36</v>
      </c>
      <c r="T1" s="248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3"/>
    </row>
    <row r="2" spans="1:38" x14ac:dyDescent="0.3">
      <c r="A2" t="s">
        <v>8</v>
      </c>
      <c r="B2" t="s">
        <v>1</v>
      </c>
      <c r="C2" s="2" t="s">
        <v>0</v>
      </c>
      <c r="D2" t="s">
        <v>34</v>
      </c>
      <c r="E2" t="s">
        <v>55</v>
      </c>
      <c r="F2" s="3" t="s">
        <v>18</v>
      </c>
      <c r="G2" s="3" t="s">
        <v>40</v>
      </c>
      <c r="H2" s="3" t="s">
        <v>22</v>
      </c>
      <c r="I2" s="3" t="s">
        <v>42</v>
      </c>
      <c r="J2" s="3" t="s">
        <v>20</v>
      </c>
      <c r="K2" s="3" t="s">
        <v>40</v>
      </c>
      <c r="L2" s="3" t="s">
        <v>23</v>
      </c>
      <c r="M2" s="3" t="s">
        <v>42</v>
      </c>
      <c r="N2" s="11" t="s">
        <v>24</v>
      </c>
      <c r="O2" s="3" t="s">
        <v>40</v>
      </c>
      <c r="P2" s="11" t="s">
        <v>23</v>
      </c>
      <c r="Q2" s="3" t="s">
        <v>42</v>
      </c>
      <c r="S2" s="5" t="s">
        <v>18</v>
      </c>
      <c r="T2" s="5" t="s">
        <v>40</v>
      </c>
      <c r="U2" s="5" t="s">
        <v>23</v>
      </c>
      <c r="V2" s="5" t="s">
        <v>42</v>
      </c>
      <c r="W2" s="5" t="s">
        <v>19</v>
      </c>
      <c r="X2" s="5" t="s">
        <v>40</v>
      </c>
      <c r="Y2" s="5" t="s">
        <v>23</v>
      </c>
      <c r="Z2" s="5" t="s">
        <v>42</v>
      </c>
      <c r="AA2" s="5" t="s">
        <v>20</v>
      </c>
      <c r="AB2" s="5" t="s">
        <v>40</v>
      </c>
      <c r="AC2" s="5" t="s">
        <v>23</v>
      </c>
      <c r="AD2" s="5" t="s">
        <v>42</v>
      </c>
      <c r="AE2" s="5" t="s">
        <v>21</v>
      </c>
      <c r="AF2" s="5" t="s">
        <v>40</v>
      </c>
      <c r="AG2" s="5" t="s">
        <v>23</v>
      </c>
      <c r="AH2" s="5" t="s">
        <v>42</v>
      </c>
      <c r="AI2" s="5" t="s">
        <v>24</v>
      </c>
      <c r="AJ2" s="5" t="s">
        <v>40</v>
      </c>
      <c r="AK2" s="5" t="s">
        <v>23</v>
      </c>
      <c r="AL2" s="5" t="s">
        <v>42</v>
      </c>
    </row>
    <row r="3" spans="1:38" x14ac:dyDescent="0.3">
      <c r="A3">
        <v>1</v>
      </c>
      <c r="B3">
        <v>-3</v>
      </c>
      <c r="C3" s="2">
        <v>87.24</v>
      </c>
      <c r="D3" s="2">
        <f>((C3)/87.24)*100</f>
        <v>100</v>
      </c>
      <c r="E3" s="2">
        <f>(((D3/100)*0.48)/(1-0.52*(D3/100)))*100</f>
        <v>100</v>
      </c>
      <c r="F3" s="3">
        <v>4.9854839999999996</v>
      </c>
      <c r="G3" s="6">
        <v>0</v>
      </c>
      <c r="H3" s="3">
        <v>1.46E-4</v>
      </c>
      <c r="I3" s="6">
        <f>(H3/F3)*100</f>
        <v>2.9285020270850334E-3</v>
      </c>
      <c r="J3" s="3">
        <v>17.036888000000001</v>
      </c>
      <c r="K3" s="6">
        <v>0</v>
      </c>
      <c r="L3" s="3">
        <v>2.026E-3</v>
      </c>
      <c r="M3" s="6">
        <f t="shared" ref="M3:M37" si="0">(L3/J3)*100</f>
        <v>1.1891843158210583E-2</v>
      </c>
      <c r="N3" s="11">
        <v>366.721</v>
      </c>
      <c r="O3" s="6">
        <v>0</v>
      </c>
      <c r="P3" s="11">
        <v>4.3999999999999997E-2</v>
      </c>
      <c r="Q3" s="6">
        <f>(P3/N3)*100</f>
        <v>1.1998222081636993E-2</v>
      </c>
      <c r="R3" s="11"/>
      <c r="S3" s="4">
        <v>8.815061</v>
      </c>
      <c r="T3" s="4">
        <v>0</v>
      </c>
      <c r="U3" s="4">
        <v>3.3E-4</v>
      </c>
      <c r="V3" s="4">
        <f>(U3/S3)*100</f>
        <v>3.7435929257891693E-3</v>
      </c>
      <c r="W3" s="4">
        <v>8.3162489999999991</v>
      </c>
      <c r="X3" s="4">
        <v>0</v>
      </c>
      <c r="Y3" s="4">
        <v>3.01E-4</v>
      </c>
      <c r="Z3" s="4">
        <f>(Y3/W3)*100</f>
        <v>3.6194202458343905E-3</v>
      </c>
      <c r="AA3" s="4">
        <v>11.040281999999999</v>
      </c>
      <c r="AB3" s="4">
        <v>0</v>
      </c>
      <c r="AC3" s="4">
        <v>4.6700000000000002E-4</v>
      </c>
      <c r="AD3" s="4">
        <f>(AC3/AA3)*100</f>
        <v>4.229964415764018E-3</v>
      </c>
      <c r="AE3" s="9">
        <v>110.62172</v>
      </c>
      <c r="AF3" s="4">
        <v>0</v>
      </c>
      <c r="AG3" s="4">
        <v>2.2399999999999998E-3</v>
      </c>
      <c r="AH3" s="4">
        <f>(AG3/AE3)*100</f>
        <v>2.0249187953324177E-3</v>
      </c>
      <c r="AI3" s="9">
        <v>757.48599999999999</v>
      </c>
      <c r="AJ3" s="4">
        <v>0</v>
      </c>
      <c r="AK3" s="9">
        <v>6.9000000000000006E-2</v>
      </c>
      <c r="AL3" s="4">
        <f>(AK3/AI3)*100</f>
        <v>9.1090792437087953E-3</v>
      </c>
    </row>
    <row r="4" spans="1:38" x14ac:dyDescent="0.3">
      <c r="A4">
        <v>2</v>
      </c>
      <c r="B4">
        <v>-2</v>
      </c>
      <c r="C4" s="2">
        <v>86.68</v>
      </c>
      <c r="D4" s="2">
        <f t="shared" ref="D4:D17" si="1">((C4)/87.24)*100</f>
        <v>99.358092618065115</v>
      </c>
      <c r="E4" s="2">
        <f t="shared" ref="E4:E17" si="2">(((D4/100)*0.48)/(1-0.52*(D4/100)))*100</f>
        <v>98.671928360021283</v>
      </c>
      <c r="F4" s="3">
        <v>4.9856259999999999</v>
      </c>
      <c r="G4" s="6">
        <f>((F4-F3)/F3)*100</f>
        <v>2.8482690948423172E-3</v>
      </c>
      <c r="H4" s="3">
        <v>1.4999999999999999E-4</v>
      </c>
      <c r="I4" s="6">
        <f>(H4/F4)*100</f>
        <v>3.0086492649067536E-3</v>
      </c>
      <c r="J4" s="3">
        <v>17.035767</v>
      </c>
      <c r="K4" s="6">
        <f>((J4-J3)/J3)*100</f>
        <v>-6.5798401680005154E-3</v>
      </c>
      <c r="L4" s="3">
        <v>2.0969999999999999E-3</v>
      </c>
      <c r="M4" s="6">
        <f t="shared" si="0"/>
        <v>1.2309395872812771E-2</v>
      </c>
      <c r="N4" s="11">
        <v>366.71800000000002</v>
      </c>
      <c r="O4" s="6">
        <f>((N4-N3)/N3)*100</f>
        <v>-8.1806059647140548E-4</v>
      </c>
      <c r="P4" s="11">
        <v>4.7E-2</v>
      </c>
      <c r="Q4" s="6">
        <f>(P4/N4)*100</f>
        <v>1.2816387523928469E-2</v>
      </c>
      <c r="R4" s="11"/>
      <c r="S4" s="4">
        <v>8.8159569999999992</v>
      </c>
      <c r="T4" s="4">
        <f>((S4-S3)/S3)*100</f>
        <v>1.016442200455697E-2</v>
      </c>
      <c r="U4" s="4">
        <v>3.5399999999999999E-4</v>
      </c>
      <c r="V4" s="4">
        <f>(U4/S4)*100</f>
        <v>4.0154460825977262E-3</v>
      </c>
      <c r="W4" s="4">
        <v>8.3164990000000003</v>
      </c>
      <c r="X4" s="4">
        <f>((W4-W3)/W3)*100</f>
        <v>3.0061629948934156E-3</v>
      </c>
      <c r="Y4" s="4">
        <v>3.2200000000000002E-4</v>
      </c>
      <c r="Z4" s="4">
        <f>(Y4/W4)*100</f>
        <v>3.8718215441377437E-3</v>
      </c>
      <c r="AA4" s="4">
        <v>11.041563999999999</v>
      </c>
      <c r="AB4" s="4">
        <f>((AA4-AA3)/AA3)*100</f>
        <v>1.1612022229140373E-2</v>
      </c>
      <c r="AC4" s="4">
        <v>5.0199999999999995E-4</v>
      </c>
      <c r="AD4" s="4">
        <f>(AC4/AA4)*100</f>
        <v>4.546457367814922E-3</v>
      </c>
      <c r="AE4" s="9">
        <v>110.62465</v>
      </c>
      <c r="AF4" s="4">
        <f>((AE4-AE3)/AE3)*100</f>
        <v>2.6486661028289169E-3</v>
      </c>
      <c r="AG4" s="4">
        <v>2.3800000000000002E-3</v>
      </c>
      <c r="AH4" s="4">
        <f>(AG4/AE4)*100</f>
        <v>2.1514192361286569E-3</v>
      </c>
      <c r="AI4" s="9">
        <v>757.65899999999999</v>
      </c>
      <c r="AJ4" s="4">
        <f>((AI4-AI3)/AI3)*100</f>
        <v>2.2838705929878814E-2</v>
      </c>
      <c r="AK4" s="9">
        <v>7.4999999999999997E-2</v>
      </c>
      <c r="AL4" s="4">
        <f>(AK4/AI4)*100</f>
        <v>9.8989123075156494E-3</v>
      </c>
    </row>
    <row r="5" spans="1:38" x14ac:dyDescent="0.3">
      <c r="A5">
        <v>3</v>
      </c>
      <c r="B5">
        <v>-1</v>
      </c>
      <c r="C5" s="2">
        <v>86.56</v>
      </c>
      <c r="D5" s="2">
        <f t="shared" si="1"/>
        <v>99.220541036221917</v>
      </c>
      <c r="E5" s="2">
        <f t="shared" si="2"/>
        <v>98.389724548175664</v>
      </c>
      <c r="F5" s="6">
        <v>4.985919</v>
      </c>
      <c r="G5" s="6">
        <f>((F5-F3)/F3)*100</f>
        <v>8.7253313820765902E-3</v>
      </c>
      <c r="H5" s="6">
        <v>1.36E-4</v>
      </c>
      <c r="I5" s="6">
        <f t="shared" ref="I5:I37" si="3">(H5/F5)*100</f>
        <v>2.7276816971956424E-3</v>
      </c>
      <c r="J5" s="6">
        <v>17.036013000000001</v>
      </c>
      <c r="K5" s="6">
        <f>((J5-J3)/J3)*100</f>
        <v>-5.1359144933078461E-3</v>
      </c>
      <c r="L5" s="6">
        <v>1.7979999999999999E-3</v>
      </c>
      <c r="M5" s="6">
        <f t="shared" si="0"/>
        <v>1.055411263186991E-2</v>
      </c>
      <c r="N5" s="10">
        <v>366.76600000000002</v>
      </c>
      <c r="O5" s="6">
        <f>((N5-N3)/N3)*100</f>
        <v>1.2270908947133083E-2</v>
      </c>
      <c r="P5" s="10">
        <v>0.04</v>
      </c>
      <c r="Q5" s="6">
        <f t="shared" ref="Q5:Q37" si="4">(P5/N5)*100</f>
        <v>1.0906136337610357E-2</v>
      </c>
      <c r="R5" s="10"/>
      <c r="S5" s="4">
        <v>8.8168299999999995</v>
      </c>
      <c r="T5" s="4">
        <f>((S5-S3)/S3)*100</f>
        <v>2.0067926926421328E-2</v>
      </c>
      <c r="U5" s="4">
        <v>3.5199999999999999E-4</v>
      </c>
      <c r="V5" s="4">
        <f t="shared" ref="V5:V15" si="5">(U5/S5)*100</f>
        <v>3.9923646026973417E-3</v>
      </c>
      <c r="W5" s="4">
        <v>8.3166849999999997</v>
      </c>
      <c r="X5" s="4">
        <f>((W5-W3)/W3)*100</f>
        <v>5.2427482630756621E-3</v>
      </c>
      <c r="Y5" s="4">
        <v>3.1599999999999998E-4</v>
      </c>
      <c r="Z5" s="4">
        <f t="shared" ref="Z5:Z15" si="6">(Y5/W5)*100</f>
        <v>3.7995908225452808E-3</v>
      </c>
      <c r="AA5" s="4">
        <v>11.042411</v>
      </c>
      <c r="AB5" s="4">
        <f>((AA5-AA3)/AA3)*100</f>
        <v>1.9283927711267225E-2</v>
      </c>
      <c r="AC5" s="4">
        <v>4.95E-4</v>
      </c>
      <c r="AD5" s="4">
        <f t="shared" ref="AD5:AD15" si="7">(AC5/AA5)*100</f>
        <v>4.4827166820724205E-3</v>
      </c>
      <c r="AE5" s="9">
        <v>110.62183</v>
      </c>
      <c r="AF5" s="4">
        <f>((AE5-AE3)/AE3)*100</f>
        <v>9.9437976562372923E-5</v>
      </c>
      <c r="AG5" s="4">
        <v>2.3900000000000002E-3</v>
      </c>
      <c r="AH5" s="4">
        <f t="shared" ref="AH5:AH15" si="8">(AG5/AE5)*100</f>
        <v>2.1605138877199919E-3</v>
      </c>
      <c r="AI5" s="9">
        <v>757.82299999999998</v>
      </c>
      <c r="AJ5" s="4">
        <f>((AI5-AI3)/AI3)*100</f>
        <v>4.4489271088837164E-2</v>
      </c>
      <c r="AK5" s="9">
        <v>7.3999999999999996E-2</v>
      </c>
      <c r="AL5" s="4">
        <f t="shared" ref="AL5:AL15" si="9">(AK5/AI5)*100</f>
        <v>9.7648131555785455E-3</v>
      </c>
    </row>
    <row r="6" spans="1:38" x14ac:dyDescent="0.3">
      <c r="A6">
        <v>4</v>
      </c>
      <c r="B6">
        <v>0</v>
      </c>
      <c r="C6" s="2">
        <v>86.25</v>
      </c>
      <c r="D6" s="2">
        <f t="shared" si="1"/>
        <v>98.865199449793678</v>
      </c>
      <c r="E6" s="2">
        <f t="shared" si="2"/>
        <v>97.664543524416146</v>
      </c>
      <c r="F6" s="6">
        <v>4.9858909999999996</v>
      </c>
      <c r="G6" s="6">
        <f>((F6-F3)/F3)*100</f>
        <v>8.1637008563270139E-3</v>
      </c>
      <c r="H6" s="6">
        <v>1.3100000000000001E-4</v>
      </c>
      <c r="I6" s="6">
        <f t="shared" si="3"/>
        <v>2.6274140369294077E-3</v>
      </c>
      <c r="J6" s="6">
        <v>17.037189000000001</v>
      </c>
      <c r="K6" s="6">
        <f>((J6-J3)/J3)*100</f>
        <v>1.7667545856985662E-3</v>
      </c>
      <c r="L6" s="6">
        <v>1.7470000000000001E-3</v>
      </c>
      <c r="M6" s="6">
        <f t="shared" si="0"/>
        <v>1.0254038973213244E-2</v>
      </c>
      <c r="N6" s="10">
        <v>366.78699999999998</v>
      </c>
      <c r="O6" s="6">
        <f>((N6-N3)/N3)*100</f>
        <v>1.7997333122448424E-2</v>
      </c>
      <c r="P6" s="10">
        <v>3.9E-2</v>
      </c>
      <c r="Q6" s="6">
        <f t="shared" si="4"/>
        <v>1.0632874120402305E-2</v>
      </c>
      <c r="R6" s="10"/>
      <c r="S6" s="4">
        <v>8.8170590000000004</v>
      </c>
      <c r="T6" s="4">
        <f>((S6-S3)/S3)*100</f>
        <v>2.2665753532509738E-2</v>
      </c>
      <c r="U6" s="4">
        <v>3.5399999999999999E-4</v>
      </c>
      <c r="V6" s="4">
        <f t="shared" si="5"/>
        <v>4.0149442121233392E-3</v>
      </c>
      <c r="W6" s="4">
        <v>8.3172840000000008</v>
      </c>
      <c r="X6" s="4">
        <f>((W6-W3)/W3)*100</f>
        <v>1.2445514798819439E-2</v>
      </c>
      <c r="Y6" s="4">
        <v>3.1799999999999998E-4</v>
      </c>
      <c r="Z6" s="4">
        <f t="shared" si="6"/>
        <v>3.8233634922169293E-3</v>
      </c>
      <c r="AA6" s="4">
        <v>11.042641</v>
      </c>
      <c r="AB6" s="4">
        <f>((AA6-AA3)/AA3)*100</f>
        <v>2.1367207830381707E-2</v>
      </c>
      <c r="AC6" s="4">
        <v>5.0000000000000001E-4</v>
      </c>
      <c r="AD6" s="4">
        <f t="shared" si="7"/>
        <v>4.527902337855591E-3</v>
      </c>
      <c r="AE6" s="9">
        <v>110.62053</v>
      </c>
      <c r="AF6" s="4">
        <f>((AE6-AE3)/AE3)*100</f>
        <v>-1.0757381100149493E-3</v>
      </c>
      <c r="AG6" s="4">
        <v>2.3999999999999998E-3</v>
      </c>
      <c r="AH6" s="4">
        <f t="shared" si="8"/>
        <v>2.169579191132062E-3</v>
      </c>
      <c r="AI6" s="9">
        <v>757.92</v>
      </c>
      <c r="AJ6" s="4">
        <f>((AI6-AI3)/AI3)*100</f>
        <v>5.7294788286512105E-2</v>
      </c>
      <c r="AK6" s="9">
        <v>7.4999999999999997E-2</v>
      </c>
      <c r="AL6" s="4">
        <f t="shared" si="9"/>
        <v>9.8955034832172266E-3</v>
      </c>
    </row>
    <row r="7" spans="1:38" x14ac:dyDescent="0.3">
      <c r="A7">
        <v>5</v>
      </c>
      <c r="B7">
        <v>1</v>
      </c>
      <c r="C7" s="2">
        <v>85.06</v>
      </c>
      <c r="D7" s="2">
        <f t="shared" si="1"/>
        <v>97.501146263182036</v>
      </c>
      <c r="E7" s="2">
        <f t="shared" si="2"/>
        <v>94.931269879652561</v>
      </c>
      <c r="F7" s="6">
        <v>4.9861380000000004</v>
      </c>
      <c r="G7" s="6">
        <f>((F7-F3)/F3)*100</f>
        <v>1.3118084422712433E-2</v>
      </c>
      <c r="H7" s="6">
        <v>1.15E-4</v>
      </c>
      <c r="I7" s="6">
        <f t="shared" si="3"/>
        <v>2.3063942474115238E-3</v>
      </c>
      <c r="J7" s="6">
        <v>17.041713999999999</v>
      </c>
      <c r="K7" s="6">
        <f>((J7-J3)/J3)*100</f>
        <v>2.8326769536770897E-2</v>
      </c>
      <c r="L7" s="6">
        <v>1.585E-3</v>
      </c>
      <c r="M7" s="6">
        <f t="shared" si="0"/>
        <v>9.300707663560134E-3</v>
      </c>
      <c r="N7" s="10">
        <v>366.92099999999999</v>
      </c>
      <c r="O7" s="6">
        <f>((N7-N3)/N3)*100</f>
        <v>5.4537373098346865E-2</v>
      </c>
      <c r="P7" s="10">
        <v>3.5999999999999997E-2</v>
      </c>
      <c r="Q7" s="6">
        <f t="shared" si="4"/>
        <v>9.8113762908091928E-3</v>
      </c>
      <c r="R7" s="10"/>
      <c r="S7" s="4">
        <v>8.8183579999999999</v>
      </c>
      <c r="T7" s="4">
        <f>((S7-S3)/S3)*100</f>
        <v>3.7401896594928645E-2</v>
      </c>
      <c r="U7" s="4">
        <v>3.3500000000000001E-4</v>
      </c>
      <c r="V7" s="4">
        <f t="shared" si="5"/>
        <v>3.7988931726291898E-3</v>
      </c>
      <c r="W7" s="4">
        <v>8.3175910000000002</v>
      </c>
      <c r="X7" s="4">
        <f>((W7-W3)/W3)*100</f>
        <v>1.6137082956523604E-2</v>
      </c>
      <c r="Y7" s="4">
        <v>3.0200000000000002E-4</v>
      </c>
      <c r="Z7" s="4">
        <f t="shared" si="6"/>
        <v>3.6308589830877716E-3</v>
      </c>
      <c r="AA7" s="4">
        <v>11.043536</v>
      </c>
      <c r="AB7" s="4">
        <f>((AA7-AA3)/AA3)*100</f>
        <v>2.9473884815624185E-2</v>
      </c>
      <c r="AC7" s="4">
        <v>4.7199999999999998E-4</v>
      </c>
      <c r="AD7" s="4">
        <f t="shared" si="7"/>
        <v>4.2739934021132362E-3</v>
      </c>
      <c r="AE7" s="9">
        <v>110.62332000000001</v>
      </c>
      <c r="AF7" s="4">
        <f>((AE7-AE3)/AE3)*100</f>
        <v>1.4463705681040594E-3</v>
      </c>
      <c r="AG7" s="4">
        <v>2.2799999999999999E-3</v>
      </c>
      <c r="AH7" s="4">
        <f t="shared" si="8"/>
        <v>2.0610482491395122E-3</v>
      </c>
      <c r="AI7" s="9">
        <v>758.10699999999997</v>
      </c>
      <c r="AJ7" s="4">
        <f>((AI7-AI3)/AI3)*100</f>
        <v>8.1981713193376632E-2</v>
      </c>
      <c r="AK7" s="9">
        <v>7.0000000000000007E-2</v>
      </c>
      <c r="AL7" s="4">
        <f t="shared" si="9"/>
        <v>9.2335250828708901E-3</v>
      </c>
    </row>
    <row r="8" spans="1:38" x14ac:dyDescent="0.3">
      <c r="A8">
        <v>6</v>
      </c>
      <c r="B8">
        <v>2</v>
      </c>
      <c r="C8" s="2">
        <v>81.19</v>
      </c>
      <c r="D8" s="2">
        <f t="shared" si="1"/>
        <v>93.065107748739123</v>
      </c>
      <c r="E8" s="2">
        <f t="shared" si="2"/>
        <v>86.561886400184832</v>
      </c>
      <c r="F8" s="6">
        <v>4.9863720000000002</v>
      </c>
      <c r="G8" s="6">
        <f>((F8-F3)/F3)*100</f>
        <v>1.7811710959270276E-2</v>
      </c>
      <c r="H8" s="6">
        <v>1.07E-4</v>
      </c>
      <c r="I8" s="6">
        <f t="shared" si="3"/>
        <v>2.1458487252856381E-3</v>
      </c>
      <c r="J8" s="6">
        <v>17.043232</v>
      </c>
      <c r="K8" s="6">
        <f>((J8-J3)/J3)*100</f>
        <v>3.7236847480587844E-2</v>
      </c>
      <c r="L8" s="6">
        <v>1.456E-3</v>
      </c>
      <c r="M8" s="6">
        <f t="shared" si="0"/>
        <v>8.5429805802092005E-3</v>
      </c>
      <c r="N8" s="10">
        <v>366.988</v>
      </c>
      <c r="O8" s="6">
        <f>((N8-N3)/N3)*100</f>
        <v>7.2807393086296093E-2</v>
      </c>
      <c r="P8" s="10">
        <v>3.5999999999999997E-2</v>
      </c>
      <c r="Q8" s="6">
        <f t="shared" si="4"/>
        <v>9.8095850545521918E-3</v>
      </c>
      <c r="R8" s="10"/>
      <c r="S8" s="4">
        <v>8.8190570000000008</v>
      </c>
      <c r="T8" s="4">
        <f>((S8-S3)/S3)*100</f>
        <v>4.5331507065019476E-2</v>
      </c>
      <c r="U8" s="4">
        <v>3.6200000000000002E-4</v>
      </c>
      <c r="V8" s="4">
        <f t="shared" si="5"/>
        <v>4.1047472535895848E-3</v>
      </c>
      <c r="W8" s="4">
        <v>8.3186029999999995</v>
      </c>
      <c r="X8" s="4">
        <f>((W8-W3)/W3)*100</f>
        <v>2.8306030759786192E-2</v>
      </c>
      <c r="Y8" s="4">
        <v>3.3300000000000002E-4</v>
      </c>
      <c r="Z8" s="4">
        <f t="shared" si="6"/>
        <v>4.0030759972557893E-3</v>
      </c>
      <c r="AA8" s="4">
        <v>11.044981999999999</v>
      </c>
      <c r="AB8" s="4">
        <f>((AA8-AA3)/AA3)*100</f>
        <v>4.2571376347087013E-2</v>
      </c>
      <c r="AC8" s="4">
        <v>5.1699999999999999E-4</v>
      </c>
      <c r="AD8" s="4">
        <f t="shared" si="7"/>
        <v>4.6808586922097301E-3</v>
      </c>
      <c r="AE8" s="9">
        <v>110.62512</v>
      </c>
      <c r="AF8" s="4">
        <f>((AE8-AE3)/AE3)*100</f>
        <v>3.0735374572002506E-3</v>
      </c>
      <c r="AG8" s="4">
        <v>2.5500000000000002E-3</v>
      </c>
      <c r="AH8" s="4">
        <f t="shared" si="8"/>
        <v>2.305082245334514E-3</v>
      </c>
      <c r="AI8" s="9">
        <v>758.34900000000005</v>
      </c>
      <c r="AJ8" s="4">
        <f>((AI8-AI3)/AI3)*100</f>
        <v>0.11392949836697397</v>
      </c>
      <c r="AK8" s="9">
        <v>7.5999999999999998E-2</v>
      </c>
      <c r="AL8" s="4">
        <f t="shared" si="9"/>
        <v>1.002177097879736E-2</v>
      </c>
    </row>
    <row r="9" spans="1:38" x14ac:dyDescent="0.3">
      <c r="A9">
        <v>7</v>
      </c>
      <c r="B9">
        <v>3</v>
      </c>
      <c r="C9" s="2">
        <v>75.88</v>
      </c>
      <c r="D9" s="2">
        <f t="shared" si="1"/>
        <v>86.978450252177893</v>
      </c>
      <c r="E9" s="2">
        <f t="shared" si="2"/>
        <v>76.225555853201172</v>
      </c>
      <c r="F9" s="6">
        <v>4.9872040000000002</v>
      </c>
      <c r="G9" s="6">
        <f>((F9-F3)/F3)*100</f>
        <v>3.4500160867041399E-2</v>
      </c>
      <c r="H9" s="6">
        <v>9.1000000000000003E-5</v>
      </c>
      <c r="I9" s="6">
        <f t="shared" si="3"/>
        <v>1.8246696946826318E-3</v>
      </c>
      <c r="J9" s="6">
        <v>17.045228999999999</v>
      </c>
      <c r="K9" s="6">
        <f>((J9-J3)/J3)*100</f>
        <v>4.8958471758445164E-2</v>
      </c>
      <c r="L9" s="6">
        <v>1.23E-3</v>
      </c>
      <c r="M9" s="6">
        <f t="shared" si="0"/>
        <v>7.2160954833754365E-3</v>
      </c>
      <c r="N9" s="10">
        <v>367.154</v>
      </c>
      <c r="O9" s="6">
        <f>((N9-N3)/N3)*100</f>
        <v>0.1180734127579257</v>
      </c>
      <c r="P9" s="10">
        <v>3.3000000000000002E-2</v>
      </c>
      <c r="Q9" s="6">
        <f t="shared" si="4"/>
        <v>8.9880540590596865E-3</v>
      </c>
      <c r="R9" s="10"/>
      <c r="S9" s="4">
        <v>8.8195370000000004</v>
      </c>
      <c r="T9" s="4">
        <f>((S9-S3)/S3)*100</f>
        <v>5.0776733138890008E-2</v>
      </c>
      <c r="U9" s="4">
        <v>3.77E-4</v>
      </c>
      <c r="V9" s="4">
        <f t="shared" si="5"/>
        <v>4.27460080954363E-3</v>
      </c>
      <c r="W9" s="4">
        <v>8.3190419999999996</v>
      </c>
      <c r="X9" s="4">
        <f>((W9-W3)/W3)*100</f>
        <v>3.3584852978794766E-2</v>
      </c>
      <c r="Y9" s="4">
        <v>3.5E-4</v>
      </c>
      <c r="Z9" s="4">
        <f t="shared" si="6"/>
        <v>4.2072152057893207E-3</v>
      </c>
      <c r="AA9" s="4">
        <v>11.045874</v>
      </c>
      <c r="AB9" s="4">
        <f>((AA9-AA3)/AA3)*100</f>
        <v>5.0650880113388787E-2</v>
      </c>
      <c r="AC9" s="4">
        <v>5.3499999999999999E-4</v>
      </c>
      <c r="AD9" s="4">
        <f t="shared" si="7"/>
        <v>4.8434374681442143E-3</v>
      </c>
      <c r="AE9" s="9">
        <v>110.62341000000001</v>
      </c>
      <c r="AF9" s="4">
        <f>((AE9-AE3)/AE3)*100</f>
        <v>1.5277289125595116E-3</v>
      </c>
      <c r="AG9" s="4">
        <v>2.7299999999999998E-3</v>
      </c>
      <c r="AH9" s="4">
        <f t="shared" si="8"/>
        <v>2.4678320800271838E-3</v>
      </c>
      <c r="AI9" s="9">
        <v>758.50099999999998</v>
      </c>
      <c r="AJ9" s="4">
        <f>((AI9-AI3)/AI3)*100</f>
        <v>0.13399587583136671</v>
      </c>
      <c r="AK9" s="9">
        <v>7.8E-2</v>
      </c>
      <c r="AL9" s="4">
        <f t="shared" si="9"/>
        <v>1.0283440628291854E-2</v>
      </c>
    </row>
    <row r="10" spans="1:38" x14ac:dyDescent="0.3">
      <c r="A10">
        <v>8</v>
      </c>
      <c r="B10">
        <v>4</v>
      </c>
      <c r="C10" s="2">
        <v>63.26</v>
      </c>
      <c r="D10" s="2">
        <f t="shared" si="1"/>
        <v>72.512608895002302</v>
      </c>
      <c r="E10" s="2">
        <f t="shared" si="2"/>
        <v>55.874343083422907</v>
      </c>
      <c r="F10" s="6">
        <v>4.9878280000000004</v>
      </c>
      <c r="G10" s="6">
        <f>((F10-F3)/F3)*100</f>
        <v>4.7016498297874187E-2</v>
      </c>
      <c r="H10" s="6">
        <v>8.3999999999999995E-5</v>
      </c>
      <c r="I10" s="6">
        <f t="shared" si="3"/>
        <v>1.68409977248614E-3</v>
      </c>
      <c r="J10" s="6">
        <v>17.049913</v>
      </c>
      <c r="K10" s="6">
        <f>((J10-J3)/J3)*100</f>
        <v>7.6451755743178876E-2</v>
      </c>
      <c r="L10" s="6">
        <v>1.1360000000000001E-3</v>
      </c>
      <c r="M10" s="6">
        <f t="shared" si="0"/>
        <v>6.662790596057587E-3</v>
      </c>
      <c r="N10" s="10">
        <v>367.346</v>
      </c>
      <c r="O10" s="6">
        <f>((N10-N3)/N3)*100</f>
        <v>0.17042929093234366</v>
      </c>
      <c r="P10" s="10">
        <v>3.5999999999999997E-2</v>
      </c>
      <c r="Q10" s="6">
        <f t="shared" si="4"/>
        <v>9.8000250445084459E-3</v>
      </c>
      <c r="R10" s="10"/>
      <c r="S10" s="4">
        <v>8.8204530000000005</v>
      </c>
      <c r="T10" s="4">
        <f>((S10-S3)/S3)*100</f>
        <v>6.1168039563203332E-2</v>
      </c>
      <c r="U10" s="4">
        <v>4.8799999999999999E-4</v>
      </c>
      <c r="V10" s="4">
        <f t="shared" si="5"/>
        <v>5.5325956614699946E-3</v>
      </c>
      <c r="W10" s="4">
        <v>8.3188899999999997</v>
      </c>
      <c r="X10" s="4">
        <f>((W10-W3)/W3)*100</f>
        <v>3.1757105877909135E-2</v>
      </c>
      <c r="Y10" s="4">
        <v>4.66E-4</v>
      </c>
      <c r="Z10" s="4">
        <f t="shared" si="6"/>
        <v>5.6017088818339951E-3</v>
      </c>
      <c r="AA10" s="4">
        <v>11.046832999999999</v>
      </c>
      <c r="AB10" s="4">
        <f>((AA10-AA3)/AA3)*100</f>
        <v>5.933725243612413E-2</v>
      </c>
      <c r="AC10" s="4">
        <v>6.9700000000000003E-4</v>
      </c>
      <c r="AD10" s="4">
        <f t="shared" si="7"/>
        <v>6.3095006505484432E-3</v>
      </c>
      <c r="AE10" s="9">
        <v>110.62452999999999</v>
      </c>
      <c r="AF10" s="4">
        <f>((AE10-AE3)/AE3)*100</f>
        <v>2.5401883102130832E-3</v>
      </c>
      <c r="AG10" s="4">
        <v>3.6900000000000001E-3</v>
      </c>
      <c r="AH10" s="4">
        <f t="shared" si="8"/>
        <v>3.3356073919590893E-3</v>
      </c>
      <c r="AI10" s="9">
        <v>758.62599999999998</v>
      </c>
      <c r="AJ10" s="4">
        <f>((AI10-AI3)/AI3)*100</f>
        <v>0.15049783098301306</v>
      </c>
      <c r="AK10" s="9">
        <v>0.1</v>
      </c>
      <c r="AL10" s="4">
        <f t="shared" si="9"/>
        <v>1.3181725909736815E-2</v>
      </c>
    </row>
    <row r="11" spans="1:38" x14ac:dyDescent="0.3">
      <c r="A11">
        <v>9</v>
      </c>
      <c r="B11">
        <v>5</v>
      </c>
      <c r="C11" s="2">
        <v>47.1</v>
      </c>
      <c r="D11" s="2">
        <f t="shared" si="1"/>
        <v>53.988995873452552</v>
      </c>
      <c r="E11" s="2">
        <f t="shared" si="2"/>
        <v>36.02983362019507</v>
      </c>
      <c r="F11" s="6">
        <v>4.9882590000000002</v>
      </c>
      <c r="G11" s="6">
        <f>((F11-F3)/F3)*100</f>
        <v>5.5661596747690667E-2</v>
      </c>
      <c r="H11" s="6">
        <v>7.7999999999999999E-5</v>
      </c>
      <c r="I11" s="6">
        <f t="shared" si="3"/>
        <v>1.5636718141539962E-3</v>
      </c>
      <c r="J11" s="6">
        <v>17.049054999999999</v>
      </c>
      <c r="K11" s="6">
        <f>((J11-J3)/J3)*100</f>
        <v>7.1415624731453534E-2</v>
      </c>
      <c r="L11" s="6">
        <v>1.067E-3</v>
      </c>
      <c r="M11" s="6">
        <f t="shared" si="0"/>
        <v>6.2584113899568049E-3</v>
      </c>
      <c r="N11" s="10">
        <v>367.39100000000002</v>
      </c>
      <c r="O11" s="6">
        <f>((N11-N3)/N3)*100</f>
        <v>0.18270019987947672</v>
      </c>
      <c r="P11" s="10">
        <v>3.7999999999999999E-2</v>
      </c>
      <c r="Q11" s="6">
        <f t="shared" si="4"/>
        <v>1.0343203834606726E-2</v>
      </c>
      <c r="R11" s="10"/>
      <c r="S11" s="4">
        <v>8.8216370000000008</v>
      </c>
      <c r="T11" s="4">
        <f>((S11-S3)/S3)*100</f>
        <v>7.4599597212098745E-2</v>
      </c>
      <c r="U11" s="4">
        <v>6.5399999999999996E-4</v>
      </c>
      <c r="V11" s="4">
        <f t="shared" si="5"/>
        <v>7.4135900173629898E-3</v>
      </c>
      <c r="W11" s="4">
        <v>8.3188739999999992</v>
      </c>
      <c r="X11" s="4">
        <f>((W11-W3)/W3)*100</f>
        <v>3.1564711446231346E-2</v>
      </c>
      <c r="Y11" s="4">
        <v>6.5700000000000003E-4</v>
      </c>
      <c r="Z11" s="4">
        <f t="shared" si="6"/>
        <v>7.8977034632331262E-3</v>
      </c>
      <c r="AA11" s="4">
        <v>11.045833</v>
      </c>
      <c r="AB11" s="4">
        <f>((AA11-AA3)/AA3)*100</f>
        <v>5.0279512787812196E-2</v>
      </c>
      <c r="AC11" s="4">
        <v>8.7299999999999997E-4</v>
      </c>
      <c r="AD11" s="4">
        <f t="shared" si="7"/>
        <v>7.9034329054223432E-3</v>
      </c>
      <c r="AE11" s="9">
        <v>110.63234</v>
      </c>
      <c r="AF11" s="4">
        <f>((AE11-AE3)/AE3)*100</f>
        <v>9.6002846457304784E-3</v>
      </c>
      <c r="AG11" s="4">
        <v>5.4400000000000004E-3</v>
      </c>
      <c r="AH11" s="4">
        <f t="shared" si="8"/>
        <v>4.9171878674897414E-3</v>
      </c>
      <c r="AI11" s="9">
        <v>758.61900000000003</v>
      </c>
      <c r="AJ11" s="4">
        <f>((AI11-AI3)/AI3)*100</f>
        <v>0.14957372149452772</v>
      </c>
      <c r="AK11" s="9">
        <v>0.11899999999999999</v>
      </c>
      <c r="AL11" s="4">
        <f t="shared" si="9"/>
        <v>1.5686398574251369E-2</v>
      </c>
    </row>
    <row r="12" spans="1:38" x14ac:dyDescent="0.3">
      <c r="A12">
        <v>10</v>
      </c>
      <c r="B12">
        <v>6</v>
      </c>
      <c r="C12" s="2">
        <v>32.549999999999997</v>
      </c>
      <c r="D12" s="2">
        <f t="shared" si="1"/>
        <v>37.310866574965615</v>
      </c>
      <c r="E12" s="2">
        <f t="shared" si="2"/>
        <v>22.220325966379388</v>
      </c>
      <c r="F12" s="6">
        <v>4.9877269999999996</v>
      </c>
      <c r="G12" s="6">
        <f>((F12-F3)/F3)*100</f>
        <v>4.4990616758573396E-2</v>
      </c>
      <c r="H12" s="6">
        <v>8.2999999999999998E-5</v>
      </c>
      <c r="I12" s="6">
        <f t="shared" si="3"/>
        <v>1.6640846622118653E-3</v>
      </c>
      <c r="J12" s="6">
        <v>17.047003</v>
      </c>
      <c r="K12" s="6">
        <f>((J12-J3)/J3)*100</f>
        <v>5.937117154259032E-2</v>
      </c>
      <c r="L12" s="6">
        <v>1.1230000000000001E-3</v>
      </c>
      <c r="M12" s="6">
        <f t="shared" si="0"/>
        <v>6.5876682253179645E-3</v>
      </c>
      <c r="N12" s="10">
        <v>367.26900000000001</v>
      </c>
      <c r="O12" s="6">
        <f>((N12-N3)/N3)*100</f>
        <v>0.1494324022894794</v>
      </c>
      <c r="P12" s="10">
        <v>4.2000000000000003E-2</v>
      </c>
      <c r="Q12" s="6">
        <f t="shared" si="4"/>
        <v>1.1435759620332782E-2</v>
      </c>
      <c r="R12" s="10"/>
      <c r="S12" s="4">
        <v>8.8211770000000005</v>
      </c>
      <c r="T12" s="4">
        <f>((S12-S3)/S3)*100</f>
        <v>6.9381255557964427E-2</v>
      </c>
      <c r="U12" s="4">
        <v>9.68E-4</v>
      </c>
      <c r="V12" s="4">
        <f t="shared" si="5"/>
        <v>1.0973592299531003E-2</v>
      </c>
      <c r="W12" s="4">
        <v>8.3181119999999993</v>
      </c>
      <c r="X12" s="4">
        <f>((W12-W3)/W3)*100</f>
        <v>2.2401926637840814E-2</v>
      </c>
      <c r="Y12" s="4">
        <v>1.0009999999999999E-3</v>
      </c>
      <c r="Z12" s="4">
        <f t="shared" si="6"/>
        <v>1.2033980787948035E-2</v>
      </c>
      <c r="AA12" s="4">
        <v>11.045030000000001</v>
      </c>
      <c r="AB12" s="4">
        <f>((AA12-AA3)/AA3)*100</f>
        <v>4.3006147850218723E-2</v>
      </c>
      <c r="AC12" s="4">
        <v>1.1529999999999999E-3</v>
      </c>
      <c r="AD12" s="4">
        <f t="shared" si="7"/>
        <v>1.0439084366452602E-2</v>
      </c>
      <c r="AE12" s="9">
        <v>110.62788</v>
      </c>
      <c r="AF12" s="4">
        <f>((AE12-AE3)/AE3)*100</f>
        <v>5.5685266871717248E-3</v>
      </c>
      <c r="AG12" s="4">
        <v>8.5500000000000003E-3</v>
      </c>
      <c r="AH12" s="4">
        <f t="shared" si="8"/>
        <v>7.7286123534139857E-3</v>
      </c>
      <c r="AI12" s="9">
        <v>758.47699999999998</v>
      </c>
      <c r="AJ12" s="4">
        <f>((AI12-AI3)/AI3)*100</f>
        <v>0.13082750044225047</v>
      </c>
      <c r="AK12" s="9">
        <v>0.14899999999999999</v>
      </c>
      <c r="AL12" s="4">
        <f t="shared" si="9"/>
        <v>1.9644629962411519E-2</v>
      </c>
    </row>
    <row r="13" spans="1:38" x14ac:dyDescent="0.3">
      <c r="A13">
        <v>11</v>
      </c>
      <c r="B13">
        <v>7</v>
      </c>
      <c r="C13" s="2">
        <v>21.25</v>
      </c>
      <c r="D13" s="2">
        <f t="shared" si="1"/>
        <v>24.358092618065108</v>
      </c>
      <c r="E13" s="2">
        <f t="shared" si="2"/>
        <v>13.387583672397952</v>
      </c>
      <c r="F13" s="6">
        <v>4.9876209999999999</v>
      </c>
      <c r="G13" s="6">
        <f>((F13-F3)/F3)*100</f>
        <v>4.2864444053983076E-2</v>
      </c>
      <c r="H13" s="6">
        <v>7.2999999999999999E-5</v>
      </c>
      <c r="I13" s="6">
        <f t="shared" si="3"/>
        <v>1.4636236394064426E-3</v>
      </c>
      <c r="J13" s="6">
        <v>17.04579</v>
      </c>
      <c r="K13" s="6">
        <f>((J13-J3)/J3)*100</f>
        <v>5.2251326650730325E-2</v>
      </c>
      <c r="L13" s="6">
        <v>9.8200000000000002E-4</v>
      </c>
      <c r="M13" s="6">
        <f t="shared" si="0"/>
        <v>5.7609532911058973E-3</v>
      </c>
      <c r="N13" s="10">
        <v>367.22699999999998</v>
      </c>
      <c r="O13" s="6">
        <f>((N13-N3)/N3)*100</f>
        <v>0.13797955393881775</v>
      </c>
      <c r="P13" s="10">
        <v>3.7999999999999999E-2</v>
      </c>
      <c r="Q13" s="6">
        <f t="shared" si="4"/>
        <v>1.0347823008656772E-2</v>
      </c>
      <c r="R13" s="10"/>
      <c r="S13" s="4">
        <v>8.821396</v>
      </c>
      <c r="T13" s="4">
        <f>((S13-S3)/S3)*100</f>
        <v>7.1865639954164576E-2</v>
      </c>
      <c r="U13" s="4">
        <v>1.188E-3</v>
      </c>
      <c r="V13" s="4">
        <f t="shared" si="5"/>
        <v>1.3467256202986467E-2</v>
      </c>
      <c r="W13" s="4">
        <v>8.3181309999999993</v>
      </c>
      <c r="X13" s="4">
        <f>((W13-W3)/W3)*100</f>
        <v>2.2630395025451517E-2</v>
      </c>
      <c r="Y13" s="4">
        <v>1.253E-3</v>
      </c>
      <c r="Z13" s="4">
        <f t="shared" si="6"/>
        <v>1.5063480005304077E-2</v>
      </c>
      <c r="AA13" s="4">
        <v>11.045774</v>
      </c>
      <c r="AB13" s="4">
        <f>((AA13-AA3)/AA3)*100</f>
        <v>4.9745106148559197E-2</v>
      </c>
      <c r="AC13" s="4">
        <v>1.3270000000000001E-3</v>
      </c>
      <c r="AD13" s="4">
        <f t="shared" si="7"/>
        <v>1.2013644313200686E-2</v>
      </c>
      <c r="AE13" s="9">
        <v>110.63194</v>
      </c>
      <c r="AF13" s="4">
        <f>((AE13-AE3)/AE3)*100</f>
        <v>9.2386920037076728E-3</v>
      </c>
      <c r="AG13" s="4">
        <v>1.1129999999999999E-2</v>
      </c>
      <c r="AH13" s="4">
        <f t="shared" si="8"/>
        <v>1.0060385816248001E-2</v>
      </c>
      <c r="AI13" s="9">
        <v>758.52800000000002</v>
      </c>
      <c r="AJ13" s="4">
        <f>((AI13-AI3)/AI3)*100</f>
        <v>0.13756029814412807</v>
      </c>
      <c r="AK13" s="9">
        <v>0.159</v>
      </c>
      <c r="AL13" s="4">
        <f t="shared" si="9"/>
        <v>2.0961652041849476E-2</v>
      </c>
    </row>
    <row r="14" spans="1:38" x14ac:dyDescent="0.3">
      <c r="A14">
        <v>12</v>
      </c>
      <c r="B14">
        <v>8</v>
      </c>
      <c r="C14" s="2">
        <v>12.51</v>
      </c>
      <c r="D14" s="2">
        <f t="shared" si="1"/>
        <v>14.339752407152684</v>
      </c>
      <c r="E14" s="2">
        <f t="shared" si="2"/>
        <v>7.4376848645193894</v>
      </c>
      <c r="F14" s="6">
        <v>4.9880339999999999</v>
      </c>
      <c r="G14" s="6">
        <f>((F14-F3)/F3)*100</f>
        <v>5.1148494308682457E-2</v>
      </c>
      <c r="H14" s="6">
        <v>7.4999999999999993E-5</v>
      </c>
      <c r="I14" s="6">
        <f t="shared" si="3"/>
        <v>1.5035984117189257E-3</v>
      </c>
      <c r="J14" s="6">
        <v>17.048862</v>
      </c>
      <c r="K14" s="6">
        <f>((J14-J3)/J3)*100</f>
        <v>7.0282788734647994E-2</v>
      </c>
      <c r="L14" s="6">
        <v>1.018E-3</v>
      </c>
      <c r="M14" s="6">
        <f t="shared" si="0"/>
        <v>5.9710730252846202E-3</v>
      </c>
      <c r="N14" s="10">
        <v>367.35399999999998</v>
      </c>
      <c r="O14" s="6">
        <f>((N14-N3)/N3)*100</f>
        <v>0.1726107858562726</v>
      </c>
      <c r="P14" s="10">
        <v>3.9E-2</v>
      </c>
      <c r="Q14" s="6">
        <f t="shared" si="4"/>
        <v>1.0616462594663457E-2</v>
      </c>
      <c r="R14" s="10"/>
      <c r="S14" s="4">
        <v>8.8210309999999996</v>
      </c>
      <c r="T14" s="4">
        <f>((S14-S3)/S3)*100</f>
        <v>6.7724999293817562E-2</v>
      </c>
      <c r="U14" s="4">
        <v>1.751E-3</v>
      </c>
      <c r="V14" s="4">
        <f t="shared" si="5"/>
        <v>1.9850287341695094E-2</v>
      </c>
      <c r="W14" s="4">
        <v>8.3203329999999998</v>
      </c>
      <c r="X14" s="4">
        <f>((W14-W3)/W3)*100</f>
        <v>4.9108678684352085E-2</v>
      </c>
      <c r="Y14" s="4">
        <v>1.8829999999999999E-3</v>
      </c>
      <c r="Z14" s="4">
        <f t="shared" si="6"/>
        <v>2.2631305742210079E-2</v>
      </c>
      <c r="AA14" s="4">
        <v>11.045431000000001</v>
      </c>
      <c r="AB14" s="4">
        <f>((AA14-AA3)/AA3)*100</f>
        <v>4.6638301449194695E-2</v>
      </c>
      <c r="AC14" s="4">
        <v>1.9040000000000001E-3</v>
      </c>
      <c r="AD14" s="4">
        <f t="shared" si="7"/>
        <v>1.7237896828109289E-2</v>
      </c>
      <c r="AE14" s="9">
        <v>110.60037</v>
      </c>
      <c r="AF14" s="4">
        <f>((AE14-AE3)/AE3)*100</f>
        <v>-1.9300007268010479E-2</v>
      </c>
      <c r="AG14" s="4">
        <v>1.6670000000000001E-2</v>
      </c>
      <c r="AH14" s="4">
        <f t="shared" si="8"/>
        <v>1.5072282307916331E-2</v>
      </c>
      <c r="AI14" s="9">
        <v>758.83100000000002</v>
      </c>
      <c r="AJ14" s="4">
        <f>((AI14-AI3)/AI3)*100</f>
        <v>0.1775610374317185</v>
      </c>
      <c r="AK14" s="9">
        <v>0.218</v>
      </c>
      <c r="AL14" s="4">
        <f t="shared" si="9"/>
        <v>2.872839934056463E-2</v>
      </c>
    </row>
    <row r="15" spans="1:38" x14ac:dyDescent="0.3">
      <c r="A15">
        <v>13</v>
      </c>
      <c r="B15">
        <v>9</v>
      </c>
      <c r="C15" s="2">
        <v>3.11</v>
      </c>
      <c r="D15" s="2">
        <f t="shared" si="1"/>
        <v>3.5648784961027054</v>
      </c>
      <c r="E15" s="2">
        <f t="shared" si="2"/>
        <v>1.7434608538847132</v>
      </c>
      <c r="F15" s="6">
        <v>4.9877799999999999</v>
      </c>
      <c r="G15" s="6">
        <f>((F15-F3)/F3)*100</f>
        <v>4.6053703110877461E-2</v>
      </c>
      <c r="H15" s="6">
        <v>6.6000000000000005E-5</v>
      </c>
      <c r="I15" s="6">
        <f t="shared" si="3"/>
        <v>1.3232339838565455E-3</v>
      </c>
      <c r="J15" s="6">
        <v>17.047772999999999</v>
      </c>
      <c r="K15" s="6">
        <f>((J15-J3)/J3)*100</f>
        <v>6.3890776296693721E-2</v>
      </c>
      <c r="L15" s="6">
        <v>8.9400000000000005E-4</v>
      </c>
      <c r="M15" s="6">
        <f t="shared" si="0"/>
        <v>5.2440867203006518E-3</v>
      </c>
      <c r="N15" s="10">
        <v>367.29300000000001</v>
      </c>
      <c r="O15" s="6">
        <f>((N15-N3)/N3)*100</f>
        <v>0.15597688706128165</v>
      </c>
      <c r="P15" s="10">
        <v>3.5000000000000003E-2</v>
      </c>
      <c r="Q15" s="6">
        <f t="shared" si="4"/>
        <v>9.529176978597469E-3</v>
      </c>
      <c r="R15" s="10"/>
      <c r="S15" s="4">
        <v>8.8253660000000007</v>
      </c>
      <c r="T15" s="4">
        <f>((S15-S3)/S3)*100</f>
        <v>0.11690219727351489</v>
      </c>
      <c r="U15" s="4">
        <v>2.447E-3</v>
      </c>
      <c r="V15" s="4">
        <f t="shared" si="5"/>
        <v>2.7726895405810928E-2</v>
      </c>
      <c r="W15" s="4">
        <v>8.3200810000000001</v>
      </c>
      <c r="X15" s="4">
        <f>((W15-W3)/W3)*100</f>
        <v>4.6078466385517637E-2</v>
      </c>
      <c r="Y15" s="4">
        <v>2.6180000000000001E-3</v>
      </c>
      <c r="Z15" s="4">
        <f t="shared" si="6"/>
        <v>3.1466039813795088E-2</v>
      </c>
      <c r="AA15" s="4">
        <v>11.043269</v>
      </c>
      <c r="AB15" s="4">
        <f>((AA15-AA3)/AA3)*100</f>
        <v>2.7055468329531446E-2</v>
      </c>
      <c r="AC15" s="4">
        <v>2.4810000000000001E-3</v>
      </c>
      <c r="AD15" s="4">
        <f t="shared" si="7"/>
        <v>2.2466173738953567E-2</v>
      </c>
      <c r="AE15" s="9">
        <v>110.65523</v>
      </c>
      <c r="AF15" s="4">
        <f>((AE15-AE3)/AE3)*100</f>
        <v>3.0292423585537104E-2</v>
      </c>
      <c r="AG15" s="4">
        <v>2.3779999999999999E-2</v>
      </c>
      <c r="AH15" s="4">
        <f t="shared" si="8"/>
        <v>2.1490172674170031E-2</v>
      </c>
      <c r="AI15" s="9">
        <v>758.75900000000001</v>
      </c>
      <c r="AJ15" s="4">
        <f>((AI15-AI3)/AI3)*100</f>
        <v>0.16805591126436986</v>
      </c>
      <c r="AK15" s="9">
        <v>0.27200000000000002</v>
      </c>
      <c r="AL15" s="4">
        <f t="shared" si="9"/>
        <v>3.5848009710593216E-2</v>
      </c>
    </row>
    <row r="16" spans="1:38" x14ac:dyDescent="0.3">
      <c r="A16">
        <v>14</v>
      </c>
      <c r="B16">
        <v>10</v>
      </c>
      <c r="C16" s="2">
        <v>1</v>
      </c>
      <c r="D16" s="2">
        <f t="shared" si="1"/>
        <v>1.1462631820265934</v>
      </c>
      <c r="E16" s="2">
        <f t="shared" si="2"/>
        <v>0.55350553505535049</v>
      </c>
      <c r="F16" s="6">
        <v>4.9877390000000004</v>
      </c>
      <c r="G16" s="6">
        <f>((F16-F3)/F3)*100</f>
        <v>4.5231315555335938E-2</v>
      </c>
      <c r="H16" s="6">
        <v>6.6000000000000005E-5</v>
      </c>
      <c r="I16" s="6">
        <f t="shared" si="3"/>
        <v>1.3232448610482625E-3</v>
      </c>
      <c r="J16" s="6">
        <v>17.049391</v>
      </c>
      <c r="K16" s="6">
        <f>((J16-J3)/J3)*100</f>
        <v>7.3387815896886921E-2</v>
      </c>
      <c r="L16" s="6">
        <v>9.0300000000000005E-4</v>
      </c>
      <c r="M16" s="6">
        <f t="shared" si="0"/>
        <v>5.2963768617893744E-3</v>
      </c>
      <c r="N16" s="10">
        <v>367.322</v>
      </c>
      <c r="O16" s="6">
        <f>((N16-N3)/N3)*100</f>
        <v>0.16388480616054141</v>
      </c>
      <c r="P16" s="10">
        <v>3.5000000000000003E-2</v>
      </c>
      <c r="Q16" s="6">
        <f t="shared" si="4"/>
        <v>9.5284246519402611E-3</v>
      </c>
      <c r="R16" s="10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9"/>
      <c r="AF16" s="4"/>
      <c r="AG16" s="4"/>
      <c r="AH16" s="4"/>
      <c r="AI16" s="9"/>
      <c r="AJ16" s="4"/>
      <c r="AK16" s="9"/>
      <c r="AL16" s="4"/>
    </row>
    <row r="17" spans="1:38" x14ac:dyDescent="0.3">
      <c r="A17">
        <v>15</v>
      </c>
      <c r="B17">
        <v>11</v>
      </c>
      <c r="C17" s="2">
        <v>0</v>
      </c>
      <c r="D17" s="2">
        <f t="shared" si="1"/>
        <v>0</v>
      </c>
      <c r="E17" s="2">
        <f t="shared" si="2"/>
        <v>0</v>
      </c>
      <c r="F17" s="6">
        <v>4.9875569999999998</v>
      </c>
      <c r="G17" s="6">
        <f>((F17-F3)/F3)*100</f>
        <v>4.158071713799931E-2</v>
      </c>
      <c r="H17" s="6">
        <v>6.6000000000000005E-5</v>
      </c>
      <c r="I17" s="6">
        <f t="shared" si="3"/>
        <v>1.3232931473264368E-3</v>
      </c>
      <c r="J17" s="6">
        <v>17.048753999999999</v>
      </c>
      <c r="K17" s="6">
        <f>((J17-J3)/J3)*100</f>
        <v>6.9648870145754965E-2</v>
      </c>
      <c r="L17" s="6">
        <v>8.9499999999999996E-4</v>
      </c>
      <c r="M17" s="6">
        <f t="shared" si="0"/>
        <v>5.2496505023182337E-3</v>
      </c>
      <c r="N17" s="10">
        <v>367.28100000000001</v>
      </c>
      <c r="O17" s="6">
        <f>((N17-N3)/N3)*100</f>
        <v>0.15270464467538053</v>
      </c>
      <c r="P17" s="10">
        <v>3.5000000000000003E-2</v>
      </c>
      <c r="Q17" s="6">
        <f t="shared" si="4"/>
        <v>9.5294883209313865E-3</v>
      </c>
      <c r="R17" s="9" t="s">
        <v>40</v>
      </c>
      <c r="S17" s="18">
        <f>((S15-S3)/S3)*100</f>
        <v>0.11690219727351489</v>
      </c>
      <c r="T17" s="18"/>
      <c r="U17" s="4"/>
      <c r="V17" s="4"/>
      <c r="W17" s="18">
        <f>((W15-W3)/W3)*100</f>
        <v>4.6078466385517637E-2</v>
      </c>
      <c r="X17" s="18"/>
      <c r="Y17" s="4"/>
      <c r="Z17" s="4"/>
      <c r="AA17" s="18">
        <f>((AA15-AA3)/AA3)*100</f>
        <v>2.7055468329531446E-2</v>
      </c>
      <c r="AB17" s="18"/>
      <c r="AC17" s="4"/>
      <c r="AD17" s="4"/>
      <c r="AE17" s="18">
        <f>((AE15-AE3)/AE3)*100</f>
        <v>3.0292423585537104E-2</v>
      </c>
      <c r="AF17" s="18"/>
      <c r="AG17" s="4"/>
      <c r="AH17" s="4"/>
      <c r="AI17" s="18">
        <f>((AI15-AI3)/AI3)*100</f>
        <v>0.16805591126436986</v>
      </c>
      <c r="AJ17" s="18"/>
      <c r="AK17" s="9" t="s">
        <v>6</v>
      </c>
      <c r="AL17" s="9"/>
    </row>
    <row r="18" spans="1:38" x14ac:dyDescent="0.3">
      <c r="A18">
        <v>16</v>
      </c>
      <c r="B18">
        <v>12</v>
      </c>
      <c r="F18" s="6">
        <v>4.9875369999999997</v>
      </c>
      <c r="G18" s="6">
        <f>((F18-F3)/F3)*100</f>
        <v>4.117955247675216E-2</v>
      </c>
      <c r="H18" s="6">
        <v>6.3E-5</v>
      </c>
      <c r="I18" s="6">
        <f t="shared" si="3"/>
        <v>1.2631485240109498E-3</v>
      </c>
      <c r="J18" s="6">
        <v>17.049413999999999</v>
      </c>
      <c r="K18" s="6">
        <f>((J18-J3)/J3)*100</f>
        <v>7.3522817077846581E-2</v>
      </c>
      <c r="L18" s="6">
        <v>8.4599999999999996E-4</v>
      </c>
      <c r="M18" s="6">
        <f t="shared" si="0"/>
        <v>4.9620473759391381E-3</v>
      </c>
      <c r="N18" s="10">
        <v>367.29300000000001</v>
      </c>
      <c r="O18" s="6">
        <f>((N18-N3)/N3)*100</f>
        <v>0.15597688706128165</v>
      </c>
      <c r="P18" s="10">
        <v>3.3000000000000002E-2</v>
      </c>
      <c r="Q18" s="6">
        <f t="shared" si="4"/>
        <v>8.9846525798204704E-3</v>
      </c>
      <c r="R18" s="9" t="s">
        <v>41</v>
      </c>
      <c r="S18" s="18">
        <v>5.7547587428066135E-2</v>
      </c>
      <c r="T18" s="18"/>
      <c r="U18" s="18"/>
      <c r="V18" s="18"/>
      <c r="W18" s="18">
        <v>2.0886302200694058E-2</v>
      </c>
      <c r="X18" s="18"/>
      <c r="Y18" s="18"/>
      <c r="Z18" s="18"/>
      <c r="AA18" s="18">
        <v>4.1721123978703915E-2</v>
      </c>
      <c r="AB18" s="18"/>
      <c r="AC18" s="18"/>
      <c r="AD18" s="18"/>
      <c r="AE18" s="18">
        <v>9.673290155467142E-3</v>
      </c>
      <c r="AF18" s="18"/>
      <c r="AG18" s="18"/>
      <c r="AH18" s="18"/>
      <c r="AI18" s="18">
        <v>0.11385734431826572</v>
      </c>
      <c r="AJ18" s="18"/>
      <c r="AK18" s="9"/>
      <c r="AL18" s="9"/>
    </row>
    <row r="19" spans="1:38" x14ac:dyDescent="0.3">
      <c r="A19">
        <v>17</v>
      </c>
      <c r="B19">
        <v>13</v>
      </c>
      <c r="F19" s="6">
        <v>4.9876560000000003</v>
      </c>
      <c r="G19" s="6">
        <f>((F19-F3)/F3)*100</f>
        <v>4.356648221117005E-2</v>
      </c>
      <c r="H19" s="6">
        <v>6.3999999999999997E-5</v>
      </c>
      <c r="I19" s="6">
        <f t="shared" si="3"/>
        <v>1.2831678848741774E-3</v>
      </c>
      <c r="J19" s="6">
        <v>17.049779999999998</v>
      </c>
      <c r="K19" s="6">
        <f>((J19-J3)/J3)*100</f>
        <v>7.5671096740186586E-2</v>
      </c>
      <c r="L19" s="6">
        <v>8.6899999999999998E-4</v>
      </c>
      <c r="M19" s="6">
        <f t="shared" si="0"/>
        <v>5.0968399592252805E-3</v>
      </c>
      <c r="N19" s="10">
        <v>367.31799999999998</v>
      </c>
      <c r="O19" s="6">
        <f>((N19-N3)/N3)*100</f>
        <v>0.16279405869856919</v>
      </c>
      <c r="P19" s="10">
        <v>3.4000000000000002E-2</v>
      </c>
      <c r="Q19" s="6">
        <f t="shared" si="4"/>
        <v>9.256284745098254E-3</v>
      </c>
      <c r="R19" s="10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9"/>
      <c r="AF19" s="9"/>
      <c r="AG19" s="4"/>
      <c r="AH19" s="4"/>
      <c r="AI19" s="9"/>
      <c r="AJ19" s="9"/>
      <c r="AK19" s="9"/>
      <c r="AL19" s="9"/>
    </row>
    <row r="20" spans="1:38" x14ac:dyDescent="0.3">
      <c r="A20">
        <v>18</v>
      </c>
      <c r="B20">
        <v>14</v>
      </c>
      <c r="F20" s="6">
        <v>4.9877089999999997</v>
      </c>
      <c r="G20" s="6">
        <f>((F20-F3)/F3)*100</f>
        <v>4.4629568563456297E-2</v>
      </c>
      <c r="H20" s="6">
        <v>6.2000000000000003E-5</v>
      </c>
      <c r="I20" s="6">
        <f t="shared" si="3"/>
        <v>1.2430556794712764E-3</v>
      </c>
      <c r="J20" s="6">
        <v>17.04974</v>
      </c>
      <c r="K20" s="6">
        <f>((J20-J3)/J3)*100</f>
        <v>7.543631207764441E-2</v>
      </c>
      <c r="L20" s="6">
        <v>8.3000000000000001E-4</v>
      </c>
      <c r="M20" s="6">
        <f t="shared" si="0"/>
        <v>4.8681094257155832E-3</v>
      </c>
      <c r="N20" s="10">
        <v>367.32499999999999</v>
      </c>
      <c r="O20" s="6">
        <f>((N20-N3)/N3)*100</f>
        <v>0.16470286675701282</v>
      </c>
      <c r="P20" s="10">
        <v>3.3000000000000002E-2</v>
      </c>
      <c r="Q20" s="6">
        <f t="shared" si="4"/>
        <v>8.9838698700061264E-3</v>
      </c>
      <c r="R20" s="10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9"/>
      <c r="AF20" s="9"/>
      <c r="AG20" s="4"/>
      <c r="AH20" s="4"/>
      <c r="AI20" s="9"/>
      <c r="AJ20" s="9"/>
      <c r="AK20" s="9"/>
      <c r="AL20" s="9"/>
    </row>
    <row r="21" spans="1:38" x14ac:dyDescent="0.3">
      <c r="A21">
        <v>19</v>
      </c>
      <c r="B21">
        <v>15</v>
      </c>
      <c r="F21" s="6">
        <v>4.9877510000000003</v>
      </c>
      <c r="G21" s="6">
        <f>((F21-F3)/F3)*100</f>
        <v>4.5472014352080668E-2</v>
      </c>
      <c r="H21" s="6">
        <v>6.0000000000000002E-5</v>
      </c>
      <c r="I21" s="6">
        <f t="shared" si="3"/>
        <v>1.2029469795104045E-3</v>
      </c>
      <c r="J21" s="6">
        <v>17.050160999999999</v>
      </c>
      <c r="K21" s="6">
        <f>((J21-J3)/J3)*100</f>
        <v>7.7907420650990322E-2</v>
      </c>
      <c r="L21" s="6">
        <v>8.0699999999999999E-4</v>
      </c>
      <c r="M21" s="6">
        <f t="shared" si="0"/>
        <v>4.7330931361879817E-3</v>
      </c>
      <c r="N21" s="10">
        <v>367.34</v>
      </c>
      <c r="O21" s="6">
        <f>((N21-N3)/N3)*100</f>
        <v>0.16879316973938535</v>
      </c>
      <c r="P21" s="10">
        <v>3.2000000000000001E-2</v>
      </c>
      <c r="Q21" s="6">
        <f t="shared" si="4"/>
        <v>8.7112756574290844E-3</v>
      </c>
      <c r="R21" s="10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9"/>
      <c r="AF21" s="9"/>
      <c r="AG21" s="4"/>
      <c r="AH21" s="4"/>
      <c r="AI21" s="9"/>
      <c r="AJ21" s="9"/>
      <c r="AK21" s="9"/>
      <c r="AL21" s="9"/>
    </row>
    <row r="22" spans="1:38" x14ac:dyDescent="0.3">
      <c r="A22">
        <v>20</v>
      </c>
      <c r="B22">
        <v>16</v>
      </c>
      <c r="F22" s="6">
        <v>4.9875610000000004</v>
      </c>
      <c r="G22" s="6">
        <f>((F22-F3)/F3)*100</f>
        <v>4.1660950070259432E-2</v>
      </c>
      <c r="H22" s="6">
        <v>6.3E-5</v>
      </c>
      <c r="I22" s="6">
        <f t="shared" si="3"/>
        <v>1.2631424457766028E-3</v>
      </c>
      <c r="J22" s="6">
        <v>17.050847999999998</v>
      </c>
      <c r="K22" s="6">
        <f>((J22-J3)/J3)*100</f>
        <v>8.1939847230299956E-2</v>
      </c>
      <c r="L22" s="6">
        <v>8.4599999999999996E-4</v>
      </c>
      <c r="M22" s="6">
        <f t="shared" si="0"/>
        <v>4.961630060862662E-3</v>
      </c>
      <c r="N22" s="10">
        <v>367.327</v>
      </c>
      <c r="O22" s="6">
        <f>((N22-N3)/N3)*100</f>
        <v>0.16524824048799891</v>
      </c>
      <c r="P22" s="10">
        <v>3.3000000000000002E-2</v>
      </c>
      <c r="Q22" s="6">
        <f t="shared" si="4"/>
        <v>8.9838209551707342E-3</v>
      </c>
      <c r="R22" s="10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9"/>
      <c r="AF22" s="9"/>
      <c r="AG22" s="4"/>
      <c r="AH22" s="4"/>
      <c r="AI22" s="9"/>
      <c r="AJ22" s="9"/>
      <c r="AK22" s="9"/>
      <c r="AL22" s="9"/>
    </row>
    <row r="23" spans="1:38" x14ac:dyDescent="0.3">
      <c r="A23">
        <v>21</v>
      </c>
      <c r="B23">
        <v>17</v>
      </c>
      <c r="F23" s="6">
        <v>4.9879129999999998</v>
      </c>
      <c r="G23" s="6">
        <f>((F23-F3)/F3)*100</f>
        <v>4.8721448108152321E-2</v>
      </c>
      <c r="H23" s="6">
        <v>6.3999999999999997E-5</v>
      </c>
      <c r="I23" s="6">
        <f t="shared" si="3"/>
        <v>1.2831017702193282E-3</v>
      </c>
      <c r="J23" s="6">
        <v>17.051583999999998</v>
      </c>
      <c r="K23" s="6">
        <f>((J23-J3)/J3)*100</f>
        <v>8.6259885021238353E-2</v>
      </c>
      <c r="L23" s="6">
        <v>8.5700000000000001E-4</v>
      </c>
      <c r="M23" s="6">
        <f t="shared" si="0"/>
        <v>5.0259260371353191E-3</v>
      </c>
      <c r="N23" s="10">
        <v>367.39499999999998</v>
      </c>
      <c r="O23" s="6">
        <f>((N23-N3)/N3)*100</f>
        <v>0.18379094734143345</v>
      </c>
      <c r="P23" s="10">
        <v>3.4000000000000002E-2</v>
      </c>
      <c r="Q23" s="6">
        <f t="shared" si="4"/>
        <v>9.254344778780333E-3</v>
      </c>
      <c r="R23" s="10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9"/>
      <c r="AF23" s="9"/>
      <c r="AG23" s="4"/>
      <c r="AH23" s="4"/>
      <c r="AI23" s="9"/>
      <c r="AJ23" s="9"/>
      <c r="AK23" s="9"/>
      <c r="AL23" s="9"/>
    </row>
    <row r="24" spans="1:38" x14ac:dyDescent="0.3">
      <c r="A24">
        <v>22</v>
      </c>
      <c r="B24">
        <v>18</v>
      </c>
      <c r="F24" s="6">
        <v>4.9874130000000001</v>
      </c>
      <c r="G24" s="6">
        <f>((F24-F3)/F3)*100</f>
        <v>3.8692331577044749E-2</v>
      </c>
      <c r="H24" s="6">
        <v>6.2000000000000003E-5</v>
      </c>
      <c r="I24" s="6">
        <f t="shared" si="3"/>
        <v>1.2431294540877205E-3</v>
      </c>
      <c r="J24" s="6">
        <v>17.051362999999998</v>
      </c>
      <c r="K24" s="6">
        <f>((J24-J3)/J3)*100</f>
        <v>8.4962699760644966E-2</v>
      </c>
      <c r="L24" s="6">
        <v>8.3699999999999996E-4</v>
      </c>
      <c r="M24" s="6">
        <f t="shared" si="0"/>
        <v>4.9086985011110255E-3</v>
      </c>
      <c r="N24" s="10">
        <v>367.31599999999997</v>
      </c>
      <c r="O24" s="6">
        <f>((N24-N3)/N3)*100</f>
        <v>0.1622486849675831</v>
      </c>
      <c r="P24" s="10">
        <v>3.3000000000000002E-2</v>
      </c>
      <c r="Q24" s="6">
        <f t="shared" si="4"/>
        <v>8.9840899933572201E-3</v>
      </c>
      <c r="R24" s="10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9"/>
      <c r="AF24" s="9"/>
      <c r="AG24" s="4"/>
      <c r="AH24" s="4"/>
      <c r="AI24" s="9"/>
      <c r="AJ24" s="9"/>
      <c r="AK24" s="9"/>
      <c r="AL24" s="9"/>
    </row>
    <row r="25" spans="1:38" x14ac:dyDescent="0.3">
      <c r="A25">
        <v>23</v>
      </c>
      <c r="B25">
        <v>19</v>
      </c>
      <c r="F25" s="6">
        <v>4.9875949999999998</v>
      </c>
      <c r="G25" s="6">
        <f>((F25-F3)/F3)*100</f>
        <v>4.2342929994363558E-2</v>
      </c>
      <c r="H25" s="6">
        <v>6.3E-5</v>
      </c>
      <c r="I25" s="6">
        <f t="shared" si="3"/>
        <v>1.2631338350447461E-3</v>
      </c>
      <c r="J25" s="6">
        <v>17.051995999999999</v>
      </c>
      <c r="K25" s="6">
        <f>((J25-J3)/J3)*100</f>
        <v>8.8678167045518522E-2</v>
      </c>
      <c r="L25" s="6">
        <v>8.4699999999999999E-4</v>
      </c>
      <c r="M25" s="6">
        <f t="shared" si="0"/>
        <v>4.9671604426836605E-3</v>
      </c>
      <c r="N25" s="10">
        <v>367.35700000000003</v>
      </c>
      <c r="O25" s="6">
        <f>((N25-N3)/N3)*100</f>
        <v>0.17342884645275949</v>
      </c>
      <c r="P25" s="10">
        <v>3.3000000000000002E-2</v>
      </c>
      <c r="Q25" s="6">
        <f t="shared" si="4"/>
        <v>8.9830872965534891E-3</v>
      </c>
      <c r="R25" s="10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9"/>
      <c r="AF25" s="9"/>
      <c r="AG25" s="4"/>
      <c r="AH25" s="4"/>
      <c r="AI25" s="9"/>
      <c r="AJ25" s="9"/>
      <c r="AK25" s="9"/>
      <c r="AL25" s="9"/>
    </row>
    <row r="26" spans="1:38" x14ac:dyDescent="0.3">
      <c r="A26">
        <v>24</v>
      </c>
      <c r="B26">
        <v>20</v>
      </c>
      <c r="F26" s="6">
        <v>4.9874000000000001</v>
      </c>
      <c r="G26" s="6">
        <f>((F26-F3)/F3)*100</f>
        <v>3.8431574547234996E-2</v>
      </c>
      <c r="H26" s="6">
        <v>5.8E-5</v>
      </c>
      <c r="I26" s="6">
        <f t="shared" si="3"/>
        <v>1.1629305850743873E-3</v>
      </c>
      <c r="J26" s="6">
        <v>17.052278999999999</v>
      </c>
      <c r="K26" s="6">
        <f>((J26-J3)/J3)*100</f>
        <v>9.0339268533064773E-2</v>
      </c>
      <c r="L26" s="6">
        <v>7.6999999999999996E-4</v>
      </c>
      <c r="M26" s="6">
        <f t="shared" si="0"/>
        <v>4.5155254614353893E-3</v>
      </c>
      <c r="N26" s="10">
        <v>367.334</v>
      </c>
      <c r="O26" s="6">
        <f>((N26-N3)/N3)*100</f>
        <v>0.16715704854644253</v>
      </c>
      <c r="P26" s="10">
        <v>0.03</v>
      </c>
      <c r="Q26" s="6">
        <f t="shared" si="4"/>
        <v>8.1669543249467784E-3</v>
      </c>
      <c r="R26" s="10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9"/>
      <c r="AF26" s="9"/>
      <c r="AG26" s="4"/>
      <c r="AH26" s="4"/>
      <c r="AI26" s="9"/>
      <c r="AJ26" s="9"/>
      <c r="AK26" s="9"/>
      <c r="AL26" s="9"/>
    </row>
    <row r="27" spans="1:38" x14ac:dyDescent="0.3">
      <c r="A27">
        <v>25</v>
      </c>
      <c r="B27">
        <v>21</v>
      </c>
      <c r="F27" s="3">
        <v>4.98759</v>
      </c>
      <c r="G27" s="6">
        <f>((F27-F3)/F3)*100</f>
        <v>4.2242638829056225E-2</v>
      </c>
      <c r="H27" s="3">
        <v>6.3999999999999997E-5</v>
      </c>
      <c r="I27" s="6">
        <f t="shared" si="3"/>
        <v>1.2831848648345193E-3</v>
      </c>
      <c r="J27" s="3">
        <v>17.052828000000002</v>
      </c>
      <c r="K27" s="6">
        <f>((J27-J3)/J3)*100</f>
        <v>9.3561688026595632E-2</v>
      </c>
      <c r="L27" s="3">
        <v>8.7399999999999999E-4</v>
      </c>
      <c r="M27" s="6">
        <f t="shared" si="0"/>
        <v>5.125249606692802E-3</v>
      </c>
      <c r="N27" s="11">
        <v>367.37400000000002</v>
      </c>
      <c r="O27" s="6">
        <f>((N27-N3)/N3)*100</f>
        <v>0.17806452316611812</v>
      </c>
      <c r="P27" s="11">
        <v>3.4000000000000002E-2</v>
      </c>
      <c r="Q27" s="6">
        <f t="shared" si="4"/>
        <v>9.2548737798537721E-3</v>
      </c>
      <c r="AE27" s="11"/>
      <c r="AF27" s="11"/>
    </row>
    <row r="28" spans="1:38" x14ac:dyDescent="0.3">
      <c r="A28">
        <v>26</v>
      </c>
      <c r="B28">
        <v>22</v>
      </c>
      <c r="F28" s="3">
        <v>4.9876399999999999</v>
      </c>
      <c r="G28" s="6">
        <f>((F28-F3)/F3)*100</f>
        <v>4.3245550482165204E-2</v>
      </c>
      <c r="H28" s="3">
        <v>5.5999999999999999E-5</v>
      </c>
      <c r="I28" s="6">
        <f t="shared" si="3"/>
        <v>1.1227755010385673E-3</v>
      </c>
      <c r="J28" s="3">
        <v>17.053877</v>
      </c>
      <c r="K28" s="6">
        <f>((J28-J3)/J3)*100</f>
        <v>9.9718915801986899E-2</v>
      </c>
      <c r="L28" s="3">
        <v>7.5500000000000003E-4</v>
      </c>
      <c r="M28" s="6">
        <f t="shared" si="0"/>
        <v>4.4271458038544547E-3</v>
      </c>
      <c r="N28" s="11">
        <v>367.404</v>
      </c>
      <c r="O28" s="6">
        <f>((N28-N3)/N3)*100</f>
        <v>0.18624512913086316</v>
      </c>
      <c r="P28" s="11">
        <v>0.03</v>
      </c>
      <c r="Q28" s="6">
        <f t="shared" si="4"/>
        <v>8.1653983081294707E-3</v>
      </c>
      <c r="AE28" s="11"/>
      <c r="AF28" s="11"/>
    </row>
    <row r="29" spans="1:38" x14ac:dyDescent="0.3">
      <c r="A29">
        <v>27</v>
      </c>
      <c r="B29">
        <v>23</v>
      </c>
      <c r="F29" s="3">
        <v>4.9877159999999998</v>
      </c>
      <c r="G29" s="6">
        <f>((F29-F3)/F3)*100</f>
        <v>4.4769976194893694E-2</v>
      </c>
      <c r="H29" s="3">
        <v>5.7000000000000003E-5</v>
      </c>
      <c r="I29" s="6">
        <f t="shared" si="3"/>
        <v>1.1428076498341125E-3</v>
      </c>
      <c r="J29" s="3">
        <v>17.054735000000001</v>
      </c>
      <c r="K29" s="6">
        <f>((J29-J3)/J3)*100</f>
        <v>0.10475504681371223</v>
      </c>
      <c r="L29" s="3">
        <v>7.6800000000000002E-4</v>
      </c>
      <c r="M29" s="6">
        <f t="shared" si="0"/>
        <v>4.5031482459270107E-3</v>
      </c>
      <c r="N29" s="11">
        <v>367.43400000000003</v>
      </c>
      <c r="O29" s="6">
        <f>((N29-N3)/N3)*100</f>
        <v>0.19442573509562372</v>
      </c>
      <c r="P29" s="11">
        <v>0.03</v>
      </c>
      <c r="Q29" s="6">
        <f t="shared" si="4"/>
        <v>8.1647316252714767E-3</v>
      </c>
      <c r="AE29" s="11"/>
      <c r="AF29" s="11"/>
    </row>
    <row r="30" spans="1:38" x14ac:dyDescent="0.3">
      <c r="A30">
        <v>28</v>
      </c>
      <c r="B30">
        <v>24</v>
      </c>
      <c r="F30" s="3">
        <v>4.9875939999999996</v>
      </c>
      <c r="G30" s="6">
        <f>((F30-F3)/F3)*100</f>
        <v>4.2322871761298529E-2</v>
      </c>
      <c r="H30" s="3">
        <v>6.0000000000000002E-5</v>
      </c>
      <c r="I30" s="6">
        <f t="shared" si="3"/>
        <v>1.2029848459998952E-3</v>
      </c>
      <c r="J30" s="3">
        <v>17.055095999999999</v>
      </c>
      <c r="K30" s="6">
        <f>((J30-J3)/J3)*100</f>
        <v>0.10687397839322405</v>
      </c>
      <c r="L30" s="3">
        <v>8.1099999999999998E-4</v>
      </c>
      <c r="M30" s="6">
        <f t="shared" si="0"/>
        <v>4.7551769863974974E-3</v>
      </c>
      <c r="N30" s="11">
        <v>367.423</v>
      </c>
      <c r="O30" s="6">
        <f>((N30-N3)/N3)*100</f>
        <v>0.19142617957520791</v>
      </c>
      <c r="P30" s="11">
        <v>3.2000000000000001E-2</v>
      </c>
      <c r="Q30" s="6">
        <f t="shared" si="4"/>
        <v>8.7093078005459658E-3</v>
      </c>
      <c r="AE30" s="11"/>
      <c r="AF30" s="11"/>
    </row>
    <row r="31" spans="1:38" x14ac:dyDescent="0.3">
      <c r="A31">
        <v>29</v>
      </c>
      <c r="B31">
        <v>25</v>
      </c>
      <c r="F31" s="3">
        <v>4.9875499999999997</v>
      </c>
      <c r="G31" s="6">
        <f>((F31-F3)/F3)*100</f>
        <v>4.1440309506561919E-2</v>
      </c>
      <c r="H31" s="3">
        <v>6.3E-5</v>
      </c>
      <c r="I31" s="6">
        <f t="shared" si="3"/>
        <v>1.2631452316267506E-3</v>
      </c>
      <c r="J31" s="3">
        <v>17.055371999999998</v>
      </c>
      <c r="K31" s="6">
        <f>((J31-J3)/J3)*100</f>
        <v>0.10849399256482334</v>
      </c>
      <c r="L31" s="3">
        <v>8.5599999999999999E-4</v>
      </c>
      <c r="M31" s="6">
        <f t="shared" si="0"/>
        <v>5.0189465231247968E-3</v>
      </c>
      <c r="N31" s="11">
        <v>367.423</v>
      </c>
      <c r="O31" s="6">
        <f>((N31-N3)/N3)*100</f>
        <v>0.19142617957520791</v>
      </c>
      <c r="P31" s="11">
        <v>3.4000000000000002E-2</v>
      </c>
      <c r="Q31" s="6">
        <f t="shared" si="4"/>
        <v>9.2536395380800884E-3</v>
      </c>
      <c r="AE31" s="11"/>
      <c r="AF31" s="11"/>
    </row>
    <row r="32" spans="1:38" x14ac:dyDescent="0.3">
      <c r="A32">
        <v>30</v>
      </c>
      <c r="B32">
        <v>26</v>
      </c>
      <c r="F32" s="3">
        <v>4.9875389999999999</v>
      </c>
      <c r="G32" s="6">
        <f>((F32-F3)/F3)*100</f>
        <v>4.1219668942882225E-2</v>
      </c>
      <c r="H32" s="3">
        <v>5.7000000000000003E-5</v>
      </c>
      <c r="I32" s="6">
        <f t="shared" si="3"/>
        <v>1.1428482062997402E-3</v>
      </c>
      <c r="J32" s="3">
        <v>17.05545</v>
      </c>
      <c r="K32" s="6">
        <f>((J32-J3)/J3)*100</f>
        <v>0.10895182265680975</v>
      </c>
      <c r="L32" s="3">
        <v>7.7099999999999998E-4</v>
      </c>
      <c r="M32" s="6">
        <f t="shared" si="0"/>
        <v>4.520549149978452E-3</v>
      </c>
      <c r="N32" s="11">
        <v>367.423</v>
      </c>
      <c r="O32" s="6">
        <f>((N32-N3)/N3)*100</f>
        <v>0.19142617957520791</v>
      </c>
      <c r="P32" s="11">
        <v>0.03</v>
      </c>
      <c r="Q32" s="6">
        <f t="shared" si="4"/>
        <v>8.1649760630118414E-3</v>
      </c>
      <c r="AE32" s="11"/>
      <c r="AF32" s="11"/>
    </row>
    <row r="33" spans="1:32" x14ac:dyDescent="0.3">
      <c r="A33">
        <v>31</v>
      </c>
      <c r="B33">
        <v>27</v>
      </c>
      <c r="F33" s="3">
        <v>4.9876240000000003</v>
      </c>
      <c r="G33" s="6">
        <f>((F33-F3)/F3)*100</f>
        <v>4.292461875317817E-2</v>
      </c>
      <c r="H33" s="3">
        <v>6.3E-5</v>
      </c>
      <c r="I33" s="6">
        <f t="shared" si="3"/>
        <v>1.2631264906897552E-3</v>
      </c>
      <c r="J33" s="3">
        <v>17.055477</v>
      </c>
      <c r="K33" s="6">
        <f>((J33-J3)/J3)*100</f>
        <v>0.10911030230402778</v>
      </c>
      <c r="L33" s="3">
        <v>8.5300000000000003E-4</v>
      </c>
      <c r="M33" s="6">
        <f t="shared" si="0"/>
        <v>5.0013259670192746E-3</v>
      </c>
      <c r="N33" s="11">
        <v>367.43599999999998</v>
      </c>
      <c r="O33" s="6">
        <f>((N33-N3)/N3)*100</f>
        <v>0.19497110882659432</v>
      </c>
      <c r="P33" s="11">
        <v>3.3000000000000002E-2</v>
      </c>
      <c r="Q33" s="6">
        <f t="shared" si="4"/>
        <v>8.9811559019802104E-3</v>
      </c>
      <c r="AE33" s="11"/>
      <c r="AF33" s="11"/>
    </row>
    <row r="34" spans="1:32" x14ac:dyDescent="0.3">
      <c r="A34">
        <v>32</v>
      </c>
      <c r="B34">
        <v>28</v>
      </c>
      <c r="F34" s="3">
        <v>4.9875959999999999</v>
      </c>
      <c r="G34" s="6">
        <f>((F34-F3)/F3)*100</f>
        <v>4.2362988227428594E-2</v>
      </c>
      <c r="H34" s="3">
        <v>5.7000000000000003E-5</v>
      </c>
      <c r="I34" s="6">
        <f t="shared" si="3"/>
        <v>1.1428351454287797E-3</v>
      </c>
      <c r="J34" s="3">
        <v>17.056581000000001</v>
      </c>
      <c r="K34" s="6">
        <f>((J34-J3)/J3)*100</f>
        <v>0.1155903589904458</v>
      </c>
      <c r="L34" s="3">
        <v>7.7300000000000003E-4</v>
      </c>
      <c r="M34" s="6">
        <f t="shared" si="0"/>
        <v>4.5319750775375204E-3</v>
      </c>
      <c r="N34" s="11">
        <v>367.45600000000002</v>
      </c>
      <c r="O34" s="6">
        <f>((N34-N3)/N3)*100</f>
        <v>0.20042484613643988</v>
      </c>
      <c r="P34" s="11">
        <v>0.03</v>
      </c>
      <c r="Q34" s="6">
        <f t="shared" si="4"/>
        <v>8.1642427936950267E-3</v>
      </c>
      <c r="AE34" s="11"/>
      <c r="AF34" s="11"/>
    </row>
    <row r="35" spans="1:32" x14ac:dyDescent="0.3">
      <c r="A35">
        <v>33</v>
      </c>
      <c r="B35">
        <v>29</v>
      </c>
      <c r="F35" s="3">
        <v>4.9873440000000002</v>
      </c>
      <c r="G35" s="6">
        <f>((F35-F3)/F3)*100</f>
        <v>3.7308313495753656E-2</v>
      </c>
      <c r="H35" s="3">
        <v>6.0000000000000002E-5</v>
      </c>
      <c r="I35" s="6">
        <f t="shared" si="3"/>
        <v>1.2030451478783094E-3</v>
      </c>
      <c r="J35" s="3">
        <v>17.056785999999999</v>
      </c>
      <c r="K35" s="6">
        <f>((J35-J3)/J3)*100</f>
        <v>0.11679363038600565</v>
      </c>
      <c r="L35" s="3">
        <v>8.1300000000000003E-4</v>
      </c>
      <c r="M35" s="6">
        <f t="shared" si="0"/>
        <v>4.7664313781037061E-3</v>
      </c>
      <c r="N35" s="11">
        <v>367.423</v>
      </c>
      <c r="O35" s="6">
        <f>((N35-N3)/N3)*100</f>
        <v>0.19142617957520791</v>
      </c>
      <c r="P35" s="11">
        <v>3.2000000000000001E-2</v>
      </c>
      <c r="Q35" s="6">
        <f t="shared" si="4"/>
        <v>8.7093078005459658E-3</v>
      </c>
    </row>
    <row r="36" spans="1:32" x14ac:dyDescent="0.3">
      <c r="A36">
        <v>34</v>
      </c>
      <c r="B36">
        <v>30</v>
      </c>
      <c r="F36" s="3">
        <v>4.987133</v>
      </c>
      <c r="G36" s="6">
        <f>((F36-F3)/F3)*100</f>
        <v>3.3076026319620241E-2</v>
      </c>
      <c r="H36" s="3">
        <v>6.0000000000000002E-5</v>
      </c>
      <c r="I36" s="6">
        <f t="shared" si="3"/>
        <v>1.2030960473682977E-3</v>
      </c>
      <c r="J36" s="3">
        <v>17.055712</v>
      </c>
      <c r="K36" s="6">
        <f>((J36-J3)/J3)*100</f>
        <v>0.1104896621965151</v>
      </c>
      <c r="L36" s="3">
        <v>8.0800000000000002E-4</v>
      </c>
      <c r="M36" s="6">
        <f t="shared" si="0"/>
        <v>4.7374158287851013E-3</v>
      </c>
      <c r="N36" s="11">
        <v>367.36900000000003</v>
      </c>
      <c r="O36" s="6">
        <f>((N36-N3)/N3)*100</f>
        <v>0.17670108883866062</v>
      </c>
      <c r="P36" s="11">
        <v>3.2000000000000001E-2</v>
      </c>
      <c r="Q36" s="6">
        <f t="shared" si="4"/>
        <v>8.7105879919100408E-3</v>
      </c>
    </row>
    <row r="37" spans="1:32" x14ac:dyDescent="0.3">
      <c r="A37">
        <v>35</v>
      </c>
      <c r="B37">
        <v>31</v>
      </c>
      <c r="F37" s="3">
        <v>4.9874210000000003</v>
      </c>
      <c r="G37" s="6">
        <f>((F37-F3)/F3)*100</f>
        <v>3.8852797441547175E-2</v>
      </c>
      <c r="H37" s="3">
        <v>5.8E-5</v>
      </c>
      <c r="I37" s="6">
        <f t="shared" si="3"/>
        <v>1.1629256884469949E-3</v>
      </c>
      <c r="J37" s="3">
        <v>17.057489</v>
      </c>
      <c r="K37" s="6">
        <f>((J37-J3)/J3)*100</f>
        <v>0.12091997083034883</v>
      </c>
      <c r="L37" s="3">
        <v>7.7700000000000002E-4</v>
      </c>
      <c r="M37" s="6">
        <f t="shared" si="0"/>
        <v>4.5551839429590129E-3</v>
      </c>
      <c r="N37" s="11">
        <v>367.45</v>
      </c>
      <c r="O37" s="6">
        <f>((N37-N3)/N3)*100</f>
        <v>0.19878872494348154</v>
      </c>
      <c r="P37" s="11">
        <v>3.1E-2</v>
      </c>
      <c r="Q37" s="6">
        <f t="shared" si="4"/>
        <v>8.436521975779019E-3</v>
      </c>
    </row>
    <row r="39" spans="1:32" x14ac:dyDescent="0.3">
      <c r="F39" s="250" t="s">
        <v>44</v>
      </c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</row>
    <row r="40" spans="1:32" x14ac:dyDescent="0.3">
      <c r="F40" s="3" t="s">
        <v>18</v>
      </c>
      <c r="G40" s="3" t="s">
        <v>40</v>
      </c>
      <c r="H40" s="3" t="s">
        <v>22</v>
      </c>
      <c r="I40" s="3" t="s">
        <v>42</v>
      </c>
      <c r="J40" s="3" t="s">
        <v>20</v>
      </c>
      <c r="K40" s="3" t="s">
        <v>40</v>
      </c>
      <c r="L40" s="3" t="s">
        <v>23</v>
      </c>
      <c r="M40" s="3" t="s">
        <v>42</v>
      </c>
      <c r="N40" s="11" t="s">
        <v>24</v>
      </c>
      <c r="O40" s="3" t="s">
        <v>40</v>
      </c>
      <c r="P40" s="11" t="s">
        <v>23</v>
      </c>
      <c r="Q40" s="3" t="s">
        <v>42</v>
      </c>
    </row>
    <row r="41" spans="1:32" x14ac:dyDescent="0.3">
      <c r="A41">
        <v>1</v>
      </c>
      <c r="B41">
        <v>-3</v>
      </c>
      <c r="F41" s="3">
        <v>4.9553310000000002</v>
      </c>
      <c r="G41" s="6">
        <v>0</v>
      </c>
      <c r="H41" s="3">
        <v>3.1700000000000001E-4</v>
      </c>
      <c r="I41" s="6">
        <f>(H41/F41)*100</f>
        <v>6.3971508664103366E-3</v>
      </c>
      <c r="J41" s="3">
        <v>16.954077000000002</v>
      </c>
      <c r="K41" s="6">
        <v>0</v>
      </c>
      <c r="L41" s="3">
        <v>4.496E-3</v>
      </c>
      <c r="M41" s="6">
        <f t="shared" ref="M41:M75" si="10">(L41/J41)*100</f>
        <v>2.6518695178746683E-2</v>
      </c>
      <c r="N41" s="11">
        <v>360.53699999999998</v>
      </c>
      <c r="O41" s="6">
        <v>0</v>
      </c>
      <c r="P41" s="11">
        <v>9.4E-2</v>
      </c>
      <c r="Q41" s="6">
        <f>(P41/N41)*100</f>
        <v>2.6072220049537222E-2</v>
      </c>
    </row>
    <row r="42" spans="1:32" x14ac:dyDescent="0.3">
      <c r="A42">
        <v>2</v>
      </c>
      <c r="B42">
        <v>-2</v>
      </c>
      <c r="F42" s="3">
        <v>4.9572529999999997</v>
      </c>
      <c r="G42" s="6">
        <f>((F42-F41)/F41)*100</f>
        <v>3.8786510931349188E-2</v>
      </c>
      <c r="H42" s="3">
        <v>3.5E-4</v>
      </c>
      <c r="I42" s="6">
        <f>(H42/F42)*100</f>
        <v>7.0603618576659298E-3</v>
      </c>
      <c r="J42" s="3">
        <v>16.946192</v>
      </c>
      <c r="K42" s="6">
        <f>((J42-J41)/J41)*100</f>
        <v>-4.6507987429818182E-2</v>
      </c>
      <c r="L42" s="3">
        <v>4.7670000000000004E-3</v>
      </c>
      <c r="M42" s="6">
        <f t="shared" si="10"/>
        <v>2.8130213560663073E-2</v>
      </c>
      <c r="N42" s="11">
        <v>360.649</v>
      </c>
      <c r="O42" s="6">
        <f>((N42-N41)/N41)*100</f>
        <v>3.1064772824986948E-2</v>
      </c>
      <c r="P42" s="11">
        <v>0.1</v>
      </c>
      <c r="Q42" s="6">
        <f>(P42/N42)*100</f>
        <v>2.7727790732817784E-2</v>
      </c>
    </row>
    <row r="43" spans="1:32" x14ac:dyDescent="0.3">
      <c r="A43">
        <v>3</v>
      </c>
      <c r="B43">
        <v>-1</v>
      </c>
      <c r="F43" s="3">
        <v>4.9602209999999998</v>
      </c>
      <c r="G43" s="6">
        <f>((F43-F41)/F41)*100</f>
        <v>9.8681601693199034E-2</v>
      </c>
      <c r="H43" s="3">
        <v>2.8600000000000001E-4</v>
      </c>
      <c r="I43" s="6">
        <f t="shared" ref="I43:I75" si="11">(H43/F43)*100</f>
        <v>5.7658721254557014E-3</v>
      </c>
      <c r="J43" s="3">
        <v>16.92868</v>
      </c>
      <c r="K43" s="6">
        <f>((J43-J41)/J41)*100</f>
        <v>-0.14979877701393987</v>
      </c>
      <c r="L43" s="3">
        <v>3.6310000000000001E-3</v>
      </c>
      <c r="M43" s="6">
        <f t="shared" si="10"/>
        <v>2.1448807585706626E-2</v>
      </c>
      <c r="N43" s="11">
        <v>360.70800000000003</v>
      </c>
      <c r="O43" s="6">
        <f>((N43-N41)/N41)*100</f>
        <v>4.7429251366724948E-2</v>
      </c>
      <c r="P43" s="11">
        <v>6.6000000000000003E-2</v>
      </c>
      <c r="Q43" s="6">
        <f t="shared" ref="Q43:Q75" si="12">(P43/N43)*100</f>
        <v>1.8297348547855884E-2</v>
      </c>
    </row>
    <row r="44" spans="1:32" x14ac:dyDescent="0.3">
      <c r="A44">
        <v>4</v>
      </c>
      <c r="B44">
        <v>0</v>
      </c>
      <c r="F44" s="3">
        <v>4.9594040000000001</v>
      </c>
      <c r="G44" s="6">
        <f>((F44-F41)/F41)*100</f>
        <v>8.2194307504382516E-2</v>
      </c>
      <c r="H44" s="3">
        <v>2.8800000000000001E-4</v>
      </c>
      <c r="I44" s="6">
        <f t="shared" si="11"/>
        <v>5.8071494074691237E-3</v>
      </c>
      <c r="J44" s="3">
        <v>16.930053999999998</v>
      </c>
      <c r="K44" s="6">
        <f>((J44-J41)/J41)*100</f>
        <v>-0.14169453164571114</v>
      </c>
      <c r="L44" s="3">
        <v>3.6570000000000001E-3</v>
      </c>
      <c r="M44" s="6">
        <f t="shared" si="10"/>
        <v>2.1600639903452172E-2</v>
      </c>
      <c r="N44" s="11">
        <v>360.61799999999999</v>
      </c>
      <c r="O44" s="6">
        <f>((N44-N41)/N41)*100</f>
        <v>2.2466487489499632E-2</v>
      </c>
      <c r="P44" s="11">
        <v>6.6000000000000003E-2</v>
      </c>
      <c r="Q44" s="6">
        <f t="shared" si="12"/>
        <v>1.8301915045837978E-2</v>
      </c>
    </row>
    <row r="45" spans="1:32" x14ac:dyDescent="0.3">
      <c r="A45">
        <v>5</v>
      </c>
      <c r="B45">
        <v>1</v>
      </c>
      <c r="F45" s="3">
        <v>4.9595120000000001</v>
      </c>
      <c r="G45" s="6">
        <f>((F45-F41)/F41)*100</f>
        <v>8.4373778462023832E-2</v>
      </c>
      <c r="H45" s="3">
        <v>2.6400000000000002E-4</v>
      </c>
      <c r="I45" s="6">
        <f t="shared" si="11"/>
        <v>5.3231043699460759E-3</v>
      </c>
      <c r="J45" s="3">
        <v>16.933907000000001</v>
      </c>
      <c r="K45" s="6">
        <f>((J45-J41)/J41)*100</f>
        <v>-0.11896843455412077</v>
      </c>
      <c r="L45" s="3">
        <v>3.362E-3</v>
      </c>
      <c r="M45" s="6">
        <f t="shared" si="10"/>
        <v>1.9853658107370022E-2</v>
      </c>
      <c r="N45" s="11">
        <v>360.71600000000001</v>
      </c>
      <c r="O45" s="6">
        <f>((N45-N41)/N41)*100</f>
        <v>4.9648163711361243E-2</v>
      </c>
      <c r="P45" s="11">
        <v>6.0999999999999999E-2</v>
      </c>
      <c r="Q45" s="6">
        <f t="shared" si="12"/>
        <v>1.6910810720899543E-2</v>
      </c>
    </row>
    <row r="46" spans="1:32" x14ac:dyDescent="0.3">
      <c r="A46">
        <v>6</v>
      </c>
      <c r="B46">
        <v>2</v>
      </c>
      <c r="F46" s="3">
        <v>4.959168</v>
      </c>
      <c r="G46" s="6">
        <f>((F46-F41)/F41)*100</f>
        <v>7.7431759856200683E-2</v>
      </c>
      <c r="H46" s="3">
        <v>2.9300000000000002E-4</v>
      </c>
      <c r="I46" s="6">
        <f t="shared" si="11"/>
        <v>5.9082491256597881E-3</v>
      </c>
      <c r="J46" s="3">
        <v>16.942778000000001</v>
      </c>
      <c r="K46" s="6">
        <f>((J46-J41)/J41)*100</f>
        <v>-6.664473683823105E-2</v>
      </c>
      <c r="L46" s="3">
        <v>3.7309999999999999E-3</v>
      </c>
      <c r="M46" s="6">
        <f t="shared" si="10"/>
        <v>2.2021182122553929E-2</v>
      </c>
      <c r="N46" s="11">
        <v>360.85500000000002</v>
      </c>
      <c r="O46" s="6">
        <f>((N46-N41)/N41)*100</f>
        <v>8.820176569950948E-2</v>
      </c>
      <c r="P46" s="11">
        <v>7.0999999999999994E-2</v>
      </c>
      <c r="Q46" s="6">
        <f t="shared" si="12"/>
        <v>1.967549292652173E-2</v>
      </c>
    </row>
    <row r="47" spans="1:32" x14ac:dyDescent="0.3">
      <c r="A47">
        <v>7</v>
      </c>
      <c r="B47">
        <v>3</v>
      </c>
      <c r="F47" s="3">
        <v>4.9602539999999999</v>
      </c>
      <c r="G47" s="6">
        <f>((F47-F41)/F41)*100</f>
        <v>9.9347551152481811E-2</v>
      </c>
      <c r="H47" s="3">
        <v>2.8800000000000001E-4</v>
      </c>
      <c r="I47" s="6">
        <f t="shared" si="11"/>
        <v>5.8061542816154176E-3</v>
      </c>
      <c r="J47" s="3">
        <v>16.945868000000001</v>
      </c>
      <c r="K47" s="6">
        <f>((J47-J41)/J41)*100</f>
        <v>-4.8419032189135382E-2</v>
      </c>
      <c r="L47" s="3">
        <v>3.643E-3</v>
      </c>
      <c r="M47" s="6">
        <f t="shared" si="10"/>
        <v>2.1497866028461921E-2</v>
      </c>
      <c r="N47" s="11">
        <v>361.07900000000001</v>
      </c>
      <c r="O47" s="6">
        <f>((N47-N41)/N41)*100</f>
        <v>0.15033131134946762</v>
      </c>
      <c r="P47" s="11">
        <v>7.0000000000000007E-2</v>
      </c>
      <c r="Q47" s="6">
        <f t="shared" si="12"/>
        <v>1.9386339277554222E-2</v>
      </c>
    </row>
    <row r="48" spans="1:32" x14ac:dyDescent="0.3">
      <c r="A48">
        <v>8</v>
      </c>
      <c r="B48">
        <v>4</v>
      </c>
      <c r="F48" s="3">
        <v>4.9566100000000004</v>
      </c>
      <c r="G48" s="6">
        <f>((F48-F41)/F41)*100</f>
        <v>2.5810586618739535E-2</v>
      </c>
      <c r="H48" s="3">
        <v>2.9E-4</v>
      </c>
      <c r="I48" s="6">
        <f t="shared" si="11"/>
        <v>5.8507730081648543E-3</v>
      </c>
      <c r="J48" s="3">
        <v>16.955214999999999</v>
      </c>
      <c r="K48" s="6">
        <f>((J48-J41)/J41)*100</f>
        <v>6.7122498027903195E-3</v>
      </c>
      <c r="L48" s="3">
        <v>3.7580000000000001E-3</v>
      </c>
      <c r="M48" s="6">
        <f t="shared" si="10"/>
        <v>2.2164272172308049E-2</v>
      </c>
      <c r="N48" s="11">
        <v>360.74799999999999</v>
      </c>
      <c r="O48" s="6">
        <f>((N48-N41)/N41)*100</f>
        <v>5.8523813089922189E-2</v>
      </c>
      <c r="P48" s="11">
        <v>7.2999999999999995E-2</v>
      </c>
      <c r="Q48" s="6">
        <f t="shared" si="12"/>
        <v>2.0235732422632973E-2</v>
      </c>
    </row>
    <row r="49" spans="1:17" x14ac:dyDescent="0.3">
      <c r="A49">
        <v>9</v>
      </c>
      <c r="B49">
        <v>5</v>
      </c>
      <c r="F49" s="3">
        <v>4.9603549999999998</v>
      </c>
      <c r="G49" s="6">
        <f>((F49-F41)/F41)*100</f>
        <v>0.1013857601036075</v>
      </c>
      <c r="H49" s="3">
        <v>3.3599999999999998E-4</v>
      </c>
      <c r="I49" s="6">
        <f t="shared" si="11"/>
        <v>6.7737087365722813E-3</v>
      </c>
      <c r="J49" s="3">
        <v>16.936582999999999</v>
      </c>
      <c r="K49" s="6">
        <f>((J49-J41)/J41)*100</f>
        <v>-0.10318462043084257</v>
      </c>
      <c r="L49" s="3">
        <v>4.2259999999999997E-3</v>
      </c>
      <c r="M49" s="6">
        <f t="shared" si="10"/>
        <v>2.4951904407164067E-2</v>
      </c>
      <c r="N49" s="11">
        <v>360.89600000000002</v>
      </c>
      <c r="O49" s="6">
        <f>((N49-N41)/N41)*100</f>
        <v>9.9573691465796102E-2</v>
      </c>
      <c r="P49" s="11">
        <v>8.2000000000000003E-2</v>
      </c>
      <c r="Q49" s="6">
        <f t="shared" si="12"/>
        <v>2.2721227167937577E-2</v>
      </c>
    </row>
    <row r="50" spans="1:17" x14ac:dyDescent="0.3">
      <c r="A50">
        <v>10</v>
      </c>
      <c r="B50">
        <v>6</v>
      </c>
      <c r="F50" s="3">
        <v>4.9599270000000004</v>
      </c>
      <c r="G50" s="6">
        <f>((F50-F41)/F41)*100</f>
        <v>9.2748597419632844E-2</v>
      </c>
      <c r="H50" s="3">
        <v>3.28E-4</v>
      </c>
      <c r="I50" s="6">
        <f t="shared" si="11"/>
        <v>6.6130005542420272E-3</v>
      </c>
      <c r="J50" s="3">
        <v>16.938057000000001</v>
      </c>
      <c r="K50" s="6">
        <f>((J50-J41)/J41)*100</f>
        <v>-9.4490546433173755E-2</v>
      </c>
      <c r="L50" s="3">
        <v>4.1419999999999998E-3</v>
      </c>
      <c r="M50" s="6">
        <f t="shared" si="10"/>
        <v>2.4453808367748436E-2</v>
      </c>
      <c r="N50" s="11">
        <v>360.86500000000001</v>
      </c>
      <c r="O50" s="6">
        <f>((N50-N41)/N41)*100</f>
        <v>9.0975406130308786E-2</v>
      </c>
      <c r="P50" s="11">
        <v>8.4000000000000005E-2</v>
      </c>
      <c r="Q50" s="6">
        <f t="shared" si="12"/>
        <v>2.3277402906904245E-2</v>
      </c>
    </row>
    <row r="51" spans="1:17" x14ac:dyDescent="0.3">
      <c r="A51">
        <v>11</v>
      </c>
      <c r="B51">
        <v>7</v>
      </c>
      <c r="F51" s="3">
        <v>4.9588039999999998</v>
      </c>
      <c r="G51" s="6">
        <f>((F51-F41)/F41)*100</f>
        <v>7.008613551747836E-2</v>
      </c>
      <c r="H51" s="3">
        <v>2.8400000000000002E-4</v>
      </c>
      <c r="I51" s="6">
        <f t="shared" si="11"/>
        <v>5.727187442778542E-3</v>
      </c>
      <c r="J51" s="3">
        <v>16.939647999999998</v>
      </c>
      <c r="K51" s="6">
        <f>((J51-J41)/J41)*100</f>
        <v>-8.5106372939106945E-2</v>
      </c>
      <c r="L51" s="3">
        <v>3.6029999999999999E-3</v>
      </c>
      <c r="M51" s="6">
        <f t="shared" si="10"/>
        <v>2.1269627326376557E-2</v>
      </c>
      <c r="N51" s="11">
        <v>360.73500000000001</v>
      </c>
      <c r="O51" s="6">
        <f>((N51-N41)/N41)*100</f>
        <v>5.4918080529886233E-2</v>
      </c>
      <c r="P51" s="11">
        <v>7.0999999999999994E-2</v>
      </c>
      <c r="Q51" s="6">
        <f t="shared" si="12"/>
        <v>1.9682038061180643E-2</v>
      </c>
    </row>
    <row r="52" spans="1:17" x14ac:dyDescent="0.3">
      <c r="A52">
        <v>12</v>
      </c>
      <c r="B52">
        <v>8</v>
      </c>
      <c r="F52" s="3">
        <v>4.9586430000000004</v>
      </c>
      <c r="G52" s="6">
        <f>((F52-F41)/F41)*100</f>
        <v>6.6837109367672981E-2</v>
      </c>
      <c r="H52" s="3">
        <v>2.9599999999999998E-4</v>
      </c>
      <c r="I52" s="6">
        <f t="shared" si="11"/>
        <v>5.9693750891120804E-3</v>
      </c>
      <c r="J52" s="3">
        <v>16.946390000000001</v>
      </c>
      <c r="K52" s="6">
        <f>((J52-J41)/J41)*100</f>
        <v>-4.5340126743559472E-2</v>
      </c>
      <c r="L52" s="3">
        <v>3.7429999999999998E-3</v>
      </c>
      <c r="M52" s="6">
        <f t="shared" si="10"/>
        <v>2.208730000902847E-2</v>
      </c>
      <c r="N52" s="11">
        <v>360.85500000000002</v>
      </c>
      <c r="O52" s="6">
        <f>((N52-N41)/N41)*100</f>
        <v>8.820176569950948E-2</v>
      </c>
      <c r="P52" s="11">
        <v>7.4999999999999997E-2</v>
      </c>
      <c r="Q52" s="6">
        <f t="shared" si="12"/>
        <v>2.078397140125535E-2</v>
      </c>
    </row>
    <row r="53" spans="1:17" x14ac:dyDescent="0.3">
      <c r="A53">
        <v>13</v>
      </c>
      <c r="B53">
        <v>9</v>
      </c>
      <c r="F53" s="3">
        <v>4.9585629999999998</v>
      </c>
      <c r="G53" s="6">
        <f>((F53-F41)/F41)*100</f>
        <v>6.5222686436076205E-2</v>
      </c>
      <c r="H53" s="3">
        <v>2.6400000000000002E-4</v>
      </c>
      <c r="I53" s="6">
        <f t="shared" si="11"/>
        <v>5.324123138094646E-3</v>
      </c>
      <c r="J53" s="3">
        <v>16.945765999999999</v>
      </c>
      <c r="K53" s="6">
        <f>((J53-J41)/J41)*100</f>
        <v>-4.9020657391155062E-2</v>
      </c>
      <c r="L53" s="3">
        <v>3.4259999999999998E-3</v>
      </c>
      <c r="M53" s="6">
        <f t="shared" si="10"/>
        <v>2.0217439565729869E-2</v>
      </c>
      <c r="N53" s="11">
        <v>360.83100000000002</v>
      </c>
      <c r="O53" s="6">
        <f>((N53-N41)/N41)*100</f>
        <v>8.1545028665584829E-2</v>
      </c>
      <c r="P53" s="11">
        <v>7.0000000000000007E-2</v>
      </c>
      <c r="Q53" s="6">
        <f t="shared" si="12"/>
        <v>1.9399663554406359E-2</v>
      </c>
    </row>
    <row r="54" spans="1:17" x14ac:dyDescent="0.3">
      <c r="A54">
        <v>14</v>
      </c>
      <c r="B54">
        <v>10</v>
      </c>
      <c r="F54" s="3">
        <v>4.9591839999999996</v>
      </c>
      <c r="G54" s="6">
        <f>((F54-F41)/F41)*100</f>
        <v>7.7754644442509291E-2</v>
      </c>
      <c r="H54" s="3">
        <v>2.9599999999999998E-4</v>
      </c>
      <c r="I54" s="6">
        <f t="shared" si="11"/>
        <v>5.9687238868329955E-3</v>
      </c>
      <c r="J54" s="3">
        <v>16.944489000000001</v>
      </c>
      <c r="K54" s="6">
        <f>((J54-J41)/J41)*100</f>
        <v>-5.6552768988844503E-2</v>
      </c>
      <c r="L54" s="3">
        <v>3.8059999999999999E-3</v>
      </c>
      <c r="M54" s="6">
        <f t="shared" si="10"/>
        <v>2.2461580281352832E-2</v>
      </c>
      <c r="N54" s="11">
        <v>360.89400000000001</v>
      </c>
      <c r="O54" s="6">
        <f>((N54-N41)/N41)*100</f>
        <v>9.9018963379633104E-2</v>
      </c>
      <c r="P54" s="11">
        <v>7.5999999999999998E-2</v>
      </c>
      <c r="Q54" s="6">
        <f t="shared" si="12"/>
        <v>2.1058815053727687E-2</v>
      </c>
    </row>
    <row r="55" spans="1:17" x14ac:dyDescent="0.3">
      <c r="A55">
        <v>15</v>
      </c>
      <c r="B55">
        <v>11</v>
      </c>
      <c r="F55" s="3">
        <v>4.95953</v>
      </c>
      <c r="G55" s="6">
        <f>((F55-F41)/F41)*100</f>
        <v>8.473702362162773E-2</v>
      </c>
      <c r="H55" s="3">
        <v>2.9300000000000002E-4</v>
      </c>
      <c r="I55" s="6">
        <f t="shared" si="11"/>
        <v>5.9078178779037533E-3</v>
      </c>
      <c r="J55" s="3">
        <v>16.942447999999999</v>
      </c>
      <c r="K55" s="6">
        <f>((J55-J41)/J41)*100</f>
        <v>-6.8591171315328908E-2</v>
      </c>
      <c r="L55" s="3">
        <v>3.7100000000000002E-3</v>
      </c>
      <c r="M55" s="6">
        <f t="shared" si="10"/>
        <v>2.18976620143677E-2</v>
      </c>
      <c r="N55" s="11">
        <v>360.90100000000001</v>
      </c>
      <c r="O55" s="6">
        <f>((N55-N41)/N41)*100</f>
        <v>0.10096051168119577</v>
      </c>
      <c r="P55" s="11">
        <v>7.4999999999999997E-2</v>
      </c>
      <c r="Q55" s="6">
        <f t="shared" si="12"/>
        <v>2.0781322301683839E-2</v>
      </c>
    </row>
    <row r="56" spans="1:17" x14ac:dyDescent="0.3">
      <c r="A56">
        <v>16</v>
      </c>
      <c r="B56">
        <v>12</v>
      </c>
      <c r="F56" s="3">
        <v>4.9592229999999997</v>
      </c>
      <c r="G56" s="6">
        <f>((F56-F41)/F41)*100</f>
        <v>7.8541675621660034E-2</v>
      </c>
      <c r="H56" s="3">
        <v>2.6400000000000002E-4</v>
      </c>
      <c r="I56" s="6">
        <f t="shared" si="11"/>
        <v>5.3234145752268057E-3</v>
      </c>
      <c r="J56" s="3">
        <v>16.941893</v>
      </c>
      <c r="K56" s="6">
        <f>((J56-J41)/J41)*100</f>
        <v>-7.1864720208604127E-2</v>
      </c>
      <c r="L56" s="3">
        <v>3.375E-3</v>
      </c>
      <c r="M56" s="6">
        <f t="shared" si="10"/>
        <v>1.992103243716626E-2</v>
      </c>
      <c r="N56" s="11">
        <v>360.84399999999999</v>
      </c>
      <c r="O56" s="6">
        <f>((N56-N41)/N41)*100</f>
        <v>8.5150761225620777E-2</v>
      </c>
      <c r="P56" s="11">
        <v>7.1999999999999995E-2</v>
      </c>
      <c r="Q56" s="6">
        <f t="shared" si="12"/>
        <v>1.9953220782387957E-2</v>
      </c>
    </row>
    <row r="57" spans="1:17" x14ac:dyDescent="0.3">
      <c r="A57">
        <v>17</v>
      </c>
      <c r="B57">
        <v>13</v>
      </c>
      <c r="F57" s="3">
        <v>4.9597319999999998</v>
      </c>
      <c r="G57" s="6">
        <f>((F57-F41)/F41)*100</f>
        <v>8.8813441523879127E-2</v>
      </c>
      <c r="H57" s="3">
        <v>2.72E-4</v>
      </c>
      <c r="I57" s="6">
        <f t="shared" si="11"/>
        <v>5.4841672896842001E-3</v>
      </c>
      <c r="J57" s="3">
        <v>16.938863999999999</v>
      </c>
      <c r="K57" s="6">
        <f>((J57-J41)/J41)*100</f>
        <v>-8.9730629393760614E-2</v>
      </c>
      <c r="L57" s="3">
        <v>3.4489999999999998E-3</v>
      </c>
      <c r="M57" s="6">
        <f t="shared" si="10"/>
        <v>2.0361459894831201E-2</v>
      </c>
      <c r="N57" s="11">
        <v>360.85399999999998</v>
      </c>
      <c r="O57" s="6">
        <f>((N57-N41)/N41)*100</f>
        <v>8.7924401656420098E-2</v>
      </c>
      <c r="P57" s="11">
        <v>7.0999999999999994E-2</v>
      </c>
      <c r="Q57" s="6">
        <f t="shared" si="12"/>
        <v>1.9675547451323803E-2</v>
      </c>
    </row>
    <row r="58" spans="1:17" x14ac:dyDescent="0.3">
      <c r="A58">
        <v>18</v>
      </c>
      <c r="B58">
        <v>14</v>
      </c>
      <c r="F58" s="3">
        <v>4.9589489999999996</v>
      </c>
      <c r="G58" s="6">
        <f>((F58-F41)/F41)*100</f>
        <v>7.3012277080975116E-2</v>
      </c>
      <c r="H58" s="3">
        <v>2.7900000000000001E-4</v>
      </c>
      <c r="I58" s="6">
        <f t="shared" si="11"/>
        <v>5.6261921628958074E-3</v>
      </c>
      <c r="J58" s="3">
        <v>16.950417999999999</v>
      </c>
      <c r="K58" s="6">
        <f>((J58-J41)/J41)*100</f>
        <v>-2.1581829550511779E-2</v>
      </c>
      <c r="L58" s="3">
        <v>3.6519999999999999E-3</v>
      </c>
      <c r="M58" s="6">
        <f t="shared" si="10"/>
        <v>2.1545191392920222E-2</v>
      </c>
      <c r="N58" s="11">
        <v>360.98599999999999</v>
      </c>
      <c r="O58" s="6">
        <f>((N58-N41)/N41)*100</f>
        <v>0.12453645534300567</v>
      </c>
      <c r="P58" s="11">
        <v>7.8E-2</v>
      </c>
      <c r="Q58" s="6">
        <f t="shared" si="12"/>
        <v>2.1607486162898284E-2</v>
      </c>
    </row>
    <row r="59" spans="1:17" x14ac:dyDescent="0.3">
      <c r="A59">
        <v>19</v>
      </c>
      <c r="B59">
        <v>15</v>
      </c>
      <c r="F59" s="3">
        <v>4.959206</v>
      </c>
      <c r="G59" s="6">
        <f>((F59-F41)/F41)*100</f>
        <v>7.8198610748703781E-2</v>
      </c>
      <c r="H59" s="3">
        <v>2.5700000000000001E-4</v>
      </c>
      <c r="I59" s="6">
        <f t="shared" si="11"/>
        <v>5.1822811958204601E-3</v>
      </c>
      <c r="J59" s="3">
        <v>16.944576000000001</v>
      </c>
      <c r="K59" s="6">
        <f>((J59-J41)/J41)*100</f>
        <v>-5.6039618081245017E-2</v>
      </c>
      <c r="L59" s="3">
        <v>3.2950000000000002E-3</v>
      </c>
      <c r="M59" s="6">
        <f t="shared" si="10"/>
        <v>1.944575066381124E-2</v>
      </c>
      <c r="N59" s="11">
        <v>360.899</v>
      </c>
      <c r="O59" s="6">
        <f>((N59-N41)/N41)*100</f>
        <v>0.10040578359503274</v>
      </c>
      <c r="P59" s="11">
        <v>6.8000000000000005E-2</v>
      </c>
      <c r="Q59" s="6">
        <f t="shared" si="12"/>
        <v>1.8841836635734653E-2</v>
      </c>
    </row>
    <row r="60" spans="1:17" x14ac:dyDescent="0.3">
      <c r="A60">
        <v>20</v>
      </c>
      <c r="B60">
        <v>16</v>
      </c>
      <c r="F60" s="3">
        <v>4.9600900000000001</v>
      </c>
      <c r="G60" s="6">
        <f>((F60-F41)/F41)*100</f>
        <v>9.6037984142733512E-2</v>
      </c>
      <c r="H60" s="3">
        <v>2.7099999999999997E-4</v>
      </c>
      <c r="I60" s="6">
        <f t="shared" si="11"/>
        <v>5.463610539324891E-3</v>
      </c>
      <c r="J60" s="3">
        <v>16.943327</v>
      </c>
      <c r="K60" s="6">
        <f>((J60-J41)/J41)*100</f>
        <v>-6.3406577662715527E-2</v>
      </c>
      <c r="L60" s="3">
        <v>3.4429999999999999E-3</v>
      </c>
      <c r="M60" s="6">
        <f t="shared" si="10"/>
        <v>2.0320684361459822E-2</v>
      </c>
      <c r="N60" s="11">
        <v>361.00099999999998</v>
      </c>
      <c r="O60" s="6">
        <f>((N60-N41)/N41)*100</f>
        <v>0.12869691598920463</v>
      </c>
      <c r="P60" s="11">
        <v>7.2999999999999995E-2</v>
      </c>
      <c r="Q60" s="6">
        <f t="shared" si="12"/>
        <v>2.0221550632823732E-2</v>
      </c>
    </row>
    <row r="61" spans="1:17" x14ac:dyDescent="0.3">
      <c r="A61">
        <v>21</v>
      </c>
      <c r="B61">
        <v>17</v>
      </c>
      <c r="F61" s="3">
        <v>4.9602740000000001</v>
      </c>
      <c r="G61" s="6">
        <f>((F61-F41)/F41)*100</f>
        <v>9.9751156885381012E-2</v>
      </c>
      <c r="H61" s="3">
        <v>2.92E-4</v>
      </c>
      <c r="I61" s="6">
        <f t="shared" si="11"/>
        <v>5.8867715775378533E-3</v>
      </c>
      <c r="J61" s="3">
        <v>16.946424</v>
      </c>
      <c r="K61" s="6">
        <f>((J61-J41)/J41)*100</f>
        <v>-4.5139585009559891E-2</v>
      </c>
      <c r="L61" s="3">
        <v>3.7659999999999998E-3</v>
      </c>
      <c r="M61" s="6">
        <f t="shared" si="10"/>
        <v>2.222297754381691E-2</v>
      </c>
      <c r="N61" s="11">
        <v>361.09399999999999</v>
      </c>
      <c r="O61" s="6">
        <f>((N61-N41)/N41)*100</f>
        <v>0.15449177199566658</v>
      </c>
      <c r="P61" s="11">
        <v>8.2000000000000003E-2</v>
      </c>
      <c r="Q61" s="6">
        <f t="shared" si="12"/>
        <v>2.2708768353946619E-2</v>
      </c>
    </row>
    <row r="62" spans="1:17" x14ac:dyDescent="0.3">
      <c r="A62">
        <v>22</v>
      </c>
      <c r="B62">
        <v>18</v>
      </c>
      <c r="F62" s="3">
        <v>4.9592790000000004</v>
      </c>
      <c r="G62" s="6">
        <f>((F62-F41)/F41)*100</f>
        <v>7.9671771673784947E-2</v>
      </c>
      <c r="H62" s="3">
        <v>2.7999999999999998E-4</v>
      </c>
      <c r="I62" s="6">
        <f t="shared" si="11"/>
        <v>5.6459820066586284E-3</v>
      </c>
      <c r="J62" s="3">
        <v>16.941063</v>
      </c>
      <c r="K62" s="6">
        <f>((J62-J41)/J41)*100</f>
        <v>-7.6760297832797711E-2</v>
      </c>
      <c r="L62" s="3">
        <v>3.5590000000000001E-3</v>
      </c>
      <c r="M62" s="6">
        <f t="shared" si="10"/>
        <v>2.1008126821793885E-2</v>
      </c>
      <c r="N62" s="11">
        <v>360.83499999999998</v>
      </c>
      <c r="O62" s="6">
        <f>((N62-N41)/N41)*100</f>
        <v>8.2654484837895101E-2</v>
      </c>
      <c r="P62" s="11">
        <v>7.4999999999999997E-2</v>
      </c>
      <c r="Q62" s="6">
        <f t="shared" si="12"/>
        <v>2.0785123394349219E-2</v>
      </c>
    </row>
    <row r="63" spans="1:17" x14ac:dyDescent="0.3">
      <c r="A63">
        <v>23</v>
      </c>
      <c r="B63">
        <v>19</v>
      </c>
      <c r="F63" s="3">
        <v>4.9586620000000003</v>
      </c>
      <c r="G63" s="6">
        <f>((F63-F41)/F41)*100</f>
        <v>6.7220534813924537E-2</v>
      </c>
      <c r="H63" s="3">
        <v>2.7999999999999998E-4</v>
      </c>
      <c r="I63" s="6">
        <f t="shared" si="11"/>
        <v>5.6466845290120589E-3</v>
      </c>
      <c r="J63" s="3">
        <v>16.953223999999999</v>
      </c>
      <c r="K63" s="6">
        <f>((J63-J41)/J41)*100</f>
        <v>-5.0312382089740372E-3</v>
      </c>
      <c r="L63" s="3">
        <v>3.6709999999999998E-3</v>
      </c>
      <c r="M63" s="6">
        <f t="shared" si="10"/>
        <v>2.1653698435176696E-2</v>
      </c>
      <c r="N63" s="11">
        <v>361.00400000000002</v>
      </c>
      <c r="O63" s="6">
        <f>((N63-N41)/N41)*100</f>
        <v>0.12952900811845702</v>
      </c>
      <c r="P63" s="11">
        <v>7.8E-2</v>
      </c>
      <c r="Q63" s="6">
        <f t="shared" si="12"/>
        <v>2.1606408793254369E-2</v>
      </c>
    </row>
    <row r="64" spans="1:17" x14ac:dyDescent="0.3">
      <c r="A64">
        <v>24</v>
      </c>
      <c r="B64">
        <v>20</v>
      </c>
      <c r="F64" s="3">
        <v>4.9590350000000001</v>
      </c>
      <c r="G64" s="6">
        <f>((F64-F41)/F41)*100</f>
        <v>7.4747781732439858E-2</v>
      </c>
      <c r="H64" s="3">
        <v>2.5500000000000002E-4</v>
      </c>
      <c r="I64" s="6">
        <f t="shared" si="11"/>
        <v>5.1421294667208439E-3</v>
      </c>
      <c r="J64" s="3">
        <v>16.953634000000001</v>
      </c>
      <c r="K64" s="6">
        <f>((J64-J41)/J41)*100</f>
        <v>-2.6129408283366725E-3</v>
      </c>
      <c r="L64" s="3">
        <v>3.3570000000000002E-3</v>
      </c>
      <c r="M64" s="6">
        <f t="shared" si="10"/>
        <v>1.9801064479745167E-2</v>
      </c>
      <c r="N64" s="11">
        <v>361.06700000000001</v>
      </c>
      <c r="O64" s="6">
        <f>((N64-N41)/N41)*100</f>
        <v>0.14700294283250528</v>
      </c>
      <c r="P64" s="11">
        <v>7.2999999999999995E-2</v>
      </c>
      <c r="Q64" s="6">
        <f t="shared" si="12"/>
        <v>2.0217854304048832E-2</v>
      </c>
    </row>
    <row r="65" spans="1:17" x14ac:dyDescent="0.3">
      <c r="A65">
        <v>25</v>
      </c>
      <c r="B65">
        <v>21</v>
      </c>
      <c r="F65" s="3">
        <v>4.9596780000000003</v>
      </c>
      <c r="G65" s="6">
        <f>((F65-F41)/F41)*100</f>
        <v>8.7723706045067448E-2</v>
      </c>
      <c r="H65" s="3">
        <v>2.7999999999999998E-4</v>
      </c>
      <c r="I65" s="6">
        <f t="shared" si="11"/>
        <v>5.6455277943447124E-3</v>
      </c>
      <c r="J65" s="3">
        <v>16.948070999999999</v>
      </c>
      <c r="K65" s="6">
        <f>((J65-J41)/J41)*100</f>
        <v>-3.5425107483013328E-2</v>
      </c>
      <c r="L65" s="3">
        <v>3.6020000000000002E-3</v>
      </c>
      <c r="M65" s="6">
        <f t="shared" si="10"/>
        <v>2.1253156185149332E-2</v>
      </c>
      <c r="N65" s="11">
        <v>361.04199999999997</v>
      </c>
      <c r="O65" s="6">
        <f>((N65-N41)/N41)*100</f>
        <v>0.14006884175549125</v>
      </c>
      <c r="P65" s="11">
        <v>7.8E-2</v>
      </c>
      <c r="Q65" s="6">
        <f t="shared" si="12"/>
        <v>2.160413469901009E-2</v>
      </c>
    </row>
    <row r="66" spans="1:17" x14ac:dyDescent="0.3">
      <c r="A66">
        <v>26</v>
      </c>
      <c r="B66">
        <v>22</v>
      </c>
      <c r="F66" s="3">
        <v>4.9601490000000004</v>
      </c>
      <c r="G66" s="6">
        <f>((F66-F41)/F41)*100</f>
        <v>9.7228621054783443E-2</v>
      </c>
      <c r="H66" s="3">
        <v>2.4399999999999999E-4</v>
      </c>
      <c r="I66" s="6">
        <f t="shared" si="11"/>
        <v>4.9192070641426288E-3</v>
      </c>
      <c r="J66" s="3">
        <v>16.945858000000001</v>
      </c>
      <c r="K66" s="6">
        <f>((J66-J41)/J41)*100</f>
        <v>-4.8478015052075198E-2</v>
      </c>
      <c r="L66" s="3">
        <v>3.094E-3</v>
      </c>
      <c r="M66" s="6">
        <f t="shared" si="10"/>
        <v>1.8258148982482916E-2</v>
      </c>
      <c r="N66" s="11">
        <v>361.06400000000002</v>
      </c>
      <c r="O66" s="6">
        <f>((N66-N41)/N41)*100</f>
        <v>0.14617085070326863</v>
      </c>
      <c r="P66" s="11">
        <v>6.5000000000000002E-2</v>
      </c>
      <c r="Q66" s="6">
        <f t="shared" si="12"/>
        <v>1.8002348614096116E-2</v>
      </c>
    </row>
    <row r="67" spans="1:17" x14ac:dyDescent="0.3">
      <c r="A67">
        <v>27</v>
      </c>
      <c r="B67">
        <v>23</v>
      </c>
      <c r="F67" s="3">
        <v>4.9603739999999998</v>
      </c>
      <c r="G67" s="6">
        <f>((F67-F41)/F41)*100</f>
        <v>0.10176918554985906</v>
      </c>
      <c r="H67" s="3">
        <v>2.5500000000000002E-4</v>
      </c>
      <c r="I67" s="6">
        <f t="shared" si="11"/>
        <v>5.140741403773184E-3</v>
      </c>
      <c r="J67" s="3">
        <v>16.943906999999999</v>
      </c>
      <c r="K67" s="6">
        <f>((J67-J41)/J41)*100</f>
        <v>-5.9985571612080277E-2</v>
      </c>
      <c r="L67" s="3">
        <v>3.2390000000000001E-3</v>
      </c>
      <c r="M67" s="6">
        <f t="shared" si="10"/>
        <v>1.9116016158492843E-2</v>
      </c>
      <c r="N67" s="11">
        <v>361.05500000000001</v>
      </c>
      <c r="O67" s="6">
        <f>((N67-N41)/N41)*100</f>
        <v>0.14367457431554298</v>
      </c>
      <c r="P67" s="11">
        <v>7.0000000000000007E-2</v>
      </c>
      <c r="Q67" s="6">
        <f t="shared" si="12"/>
        <v>1.9387627923723533E-2</v>
      </c>
    </row>
    <row r="68" spans="1:17" x14ac:dyDescent="0.3">
      <c r="A68">
        <v>28</v>
      </c>
      <c r="B68">
        <v>24</v>
      </c>
      <c r="F68" s="3">
        <v>4.9592159999999996</v>
      </c>
      <c r="G68" s="6">
        <f>((F68-F41)/F41)*100</f>
        <v>7.8400413615144424E-2</v>
      </c>
      <c r="H68" s="3">
        <v>2.5000000000000001E-4</v>
      </c>
      <c r="I68" s="6">
        <f t="shared" si="11"/>
        <v>5.0411194027443051E-3</v>
      </c>
      <c r="J68" s="3">
        <v>16.951720999999999</v>
      </c>
      <c r="K68" s="6">
        <f>((J68-J41)/J41)*100</f>
        <v>-1.3896362509162055E-2</v>
      </c>
      <c r="L68" s="3">
        <v>3.241E-3</v>
      </c>
      <c r="M68" s="6">
        <f t="shared" si="10"/>
        <v>1.9119002725445988E-2</v>
      </c>
      <c r="N68" s="11">
        <v>361.053</v>
      </c>
      <c r="O68" s="6">
        <f>((N68-N41)/N41)*100</f>
        <v>0.14311984622937995</v>
      </c>
      <c r="P68" s="11">
        <v>7.0000000000000007E-2</v>
      </c>
      <c r="Q68" s="6">
        <f t="shared" si="12"/>
        <v>1.9387735318637432E-2</v>
      </c>
    </row>
    <row r="69" spans="1:17" x14ac:dyDescent="0.3">
      <c r="A69">
        <v>29</v>
      </c>
      <c r="B69">
        <v>25</v>
      </c>
      <c r="F69" s="3">
        <v>4.960261</v>
      </c>
      <c r="G69" s="6">
        <f>((F69-F41)/F41)*100</f>
        <v>9.9488813158997436E-2</v>
      </c>
      <c r="H69" s="3">
        <v>2.61E-4</v>
      </c>
      <c r="I69" s="6">
        <f t="shared" si="11"/>
        <v>5.2618198921387405E-3</v>
      </c>
      <c r="J69" s="3">
        <v>16.946141999999998</v>
      </c>
      <c r="K69" s="6">
        <f>((J69-J41)/J41)*100</f>
        <v>-4.6802901744538231E-2</v>
      </c>
      <c r="L69" s="3">
        <v>3.3400000000000001E-3</v>
      </c>
      <c r="M69" s="6">
        <f t="shared" si="10"/>
        <v>1.9709500840958377E-2</v>
      </c>
      <c r="N69" s="11">
        <v>361.08600000000001</v>
      </c>
      <c r="O69" s="6">
        <f>((N69-N41)/N41)*100</f>
        <v>0.1522728596510303</v>
      </c>
      <c r="P69" s="11">
        <v>7.0999999999999994E-2</v>
      </c>
      <c r="Q69" s="6">
        <f t="shared" si="12"/>
        <v>1.9662905789756453E-2</v>
      </c>
    </row>
    <row r="70" spans="1:17" x14ac:dyDescent="0.3">
      <c r="A70">
        <v>30</v>
      </c>
      <c r="B70">
        <v>26</v>
      </c>
      <c r="F70" s="3">
        <v>4.9599320000000002</v>
      </c>
      <c r="G70" s="6">
        <f>((F70-F41)/F41)*100</f>
        <v>9.2849498852853152E-2</v>
      </c>
      <c r="H70" s="3">
        <v>2.3499999999999999E-4</v>
      </c>
      <c r="I70" s="6">
        <f t="shared" si="11"/>
        <v>4.737968181821847E-3</v>
      </c>
      <c r="J70" s="3">
        <v>16.948485999999999</v>
      </c>
      <c r="K70" s="6">
        <f>((J70-J41)/J41)*100</f>
        <v>-3.2977318670916536E-2</v>
      </c>
      <c r="L70" s="3">
        <v>3.0249999999999999E-3</v>
      </c>
      <c r="M70" s="6">
        <f t="shared" si="10"/>
        <v>1.7848201898387855E-2</v>
      </c>
      <c r="N70" s="11">
        <v>361.08800000000002</v>
      </c>
      <c r="O70" s="6">
        <f>((N70-N41)/N41)*100</f>
        <v>0.15282758773719332</v>
      </c>
      <c r="P70" s="11">
        <v>6.5000000000000002E-2</v>
      </c>
      <c r="Q70" s="6">
        <f t="shared" si="12"/>
        <v>1.8001152073732721E-2</v>
      </c>
    </row>
    <row r="71" spans="1:17" x14ac:dyDescent="0.3">
      <c r="A71">
        <v>31</v>
      </c>
      <c r="B71">
        <v>27</v>
      </c>
      <c r="F71" s="3">
        <v>4.9594009999999997</v>
      </c>
      <c r="G71" s="6">
        <f>((F71-F41)/F41)*100</f>
        <v>8.2133766644439568E-2</v>
      </c>
      <c r="H71" s="3">
        <v>2.5599999999999999E-4</v>
      </c>
      <c r="I71" s="6">
        <f t="shared" si="11"/>
        <v>5.161913706917428E-3</v>
      </c>
      <c r="J71" s="3">
        <v>16.948713000000001</v>
      </c>
      <c r="K71" s="6">
        <f>((J71-J41)/J41)*100</f>
        <v>-3.1638407682117675E-2</v>
      </c>
      <c r="L71" s="3">
        <v>3.3180000000000002E-3</v>
      </c>
      <c r="M71" s="6">
        <f t="shared" si="10"/>
        <v>1.9576707682760337E-2</v>
      </c>
      <c r="N71" s="11">
        <v>361.01499999999999</v>
      </c>
      <c r="O71" s="6">
        <f>((N71-N41)/N41)*100</f>
        <v>0.13258001259232996</v>
      </c>
      <c r="P71" s="11">
        <v>7.1999999999999995E-2</v>
      </c>
      <c r="Q71" s="6">
        <f t="shared" si="12"/>
        <v>1.9943769649460548E-2</v>
      </c>
    </row>
    <row r="72" spans="1:17" x14ac:dyDescent="0.3">
      <c r="A72">
        <v>32</v>
      </c>
      <c r="B72">
        <v>28</v>
      </c>
      <c r="F72" s="3">
        <v>4.9601170000000003</v>
      </c>
      <c r="G72" s="6">
        <f>((F72-F41)/F41)*100</f>
        <v>9.658285188214831E-2</v>
      </c>
      <c r="H72" s="3">
        <v>2.2699999999999999E-4</v>
      </c>
      <c r="I72" s="6">
        <f t="shared" si="11"/>
        <v>4.5765049493792179E-3</v>
      </c>
      <c r="J72" s="3">
        <v>16.951015000000002</v>
      </c>
      <c r="K72" s="6">
        <f>((J72-J41)/J41)*100</f>
        <v>-1.8060552632855789E-2</v>
      </c>
      <c r="L72" s="3">
        <v>2.9559999999999999E-3</v>
      </c>
      <c r="M72" s="6">
        <f t="shared" si="10"/>
        <v>1.7438483772210689E-2</v>
      </c>
      <c r="N72" s="11">
        <v>361.16899999999998</v>
      </c>
      <c r="O72" s="6">
        <f>((N72-N41)/N41)*100</f>
        <v>0.17529407522667717</v>
      </c>
      <c r="P72" s="11">
        <v>6.4000000000000001E-2</v>
      </c>
      <c r="Q72" s="6">
        <f t="shared" si="12"/>
        <v>1.7720236232899284E-2</v>
      </c>
    </row>
    <row r="73" spans="1:17" x14ac:dyDescent="0.3">
      <c r="A73">
        <v>33</v>
      </c>
      <c r="B73">
        <v>29</v>
      </c>
      <c r="F73" s="3">
        <v>4.9590490000000003</v>
      </c>
      <c r="G73" s="6">
        <f>((F73-F41)/F41)*100</f>
        <v>7.5030305745471093E-2</v>
      </c>
      <c r="H73" s="3">
        <v>2.5000000000000001E-4</v>
      </c>
      <c r="I73" s="6">
        <f t="shared" si="11"/>
        <v>5.0412891665317277E-3</v>
      </c>
      <c r="J73" s="3">
        <v>16.952085</v>
      </c>
      <c r="K73" s="6">
        <f>((J73-J41)/J41)*100</f>
        <v>-1.1749386298064624E-2</v>
      </c>
      <c r="L73" s="3">
        <v>3.2859999999999999E-3</v>
      </c>
      <c r="M73" s="6">
        <f t="shared" si="10"/>
        <v>1.9384046269234727E-2</v>
      </c>
      <c r="N73" s="11">
        <v>361.036</v>
      </c>
      <c r="O73" s="6">
        <f>((N73-N41)/N41)*100</f>
        <v>0.13840465749701797</v>
      </c>
      <c r="P73" s="11">
        <v>7.0000000000000007E-2</v>
      </c>
      <c r="Q73" s="6">
        <f t="shared" si="12"/>
        <v>1.9388648223445864E-2</v>
      </c>
    </row>
    <row r="74" spans="1:17" x14ac:dyDescent="0.3">
      <c r="A74">
        <v>34</v>
      </c>
      <c r="B74">
        <v>30</v>
      </c>
      <c r="F74" s="3">
        <v>4.9591190000000003</v>
      </c>
      <c r="G74" s="6">
        <f>((F74-F41)/F41)*100</f>
        <v>7.6442925810609311E-2</v>
      </c>
      <c r="H74" s="3">
        <v>2.3800000000000001E-4</v>
      </c>
      <c r="I74" s="6">
        <f t="shared" si="11"/>
        <v>4.799239542346131E-3</v>
      </c>
      <c r="J74" s="3">
        <v>16.948243999999999</v>
      </c>
      <c r="K74" s="6">
        <f>((J74-J41)/J41)*100</f>
        <v>-3.4404703954114636E-2</v>
      </c>
      <c r="L74" s="3">
        <v>3.0890000000000002E-3</v>
      </c>
      <c r="M74" s="6">
        <f t="shared" si="10"/>
        <v>1.8226076990631009E-2</v>
      </c>
      <c r="N74" s="11">
        <v>360.964</v>
      </c>
      <c r="O74" s="6">
        <f>((N74-N41)/N41)*100</f>
        <v>0.11843444639524402</v>
      </c>
      <c r="P74" s="11">
        <v>6.6000000000000003E-2</v>
      </c>
      <c r="Q74" s="6">
        <f t="shared" si="12"/>
        <v>1.8284371848716216E-2</v>
      </c>
    </row>
    <row r="75" spans="1:17" x14ac:dyDescent="0.3">
      <c r="A75">
        <v>35</v>
      </c>
      <c r="B75">
        <v>31</v>
      </c>
      <c r="F75" s="3">
        <v>4.9600359999999997</v>
      </c>
      <c r="G75" s="6">
        <f>((F75-F41)/F41)*100</f>
        <v>9.4948248663903889E-2</v>
      </c>
      <c r="H75" s="3">
        <v>2.4499999999999999E-4</v>
      </c>
      <c r="I75" s="6">
        <f t="shared" si="11"/>
        <v>4.9394802779657247E-3</v>
      </c>
      <c r="J75" s="3">
        <v>16.947921999999998</v>
      </c>
      <c r="K75" s="6">
        <f>((J75-J41)/J41)*100</f>
        <v>-3.6303952140852261E-2</v>
      </c>
      <c r="L75" s="3">
        <v>3.1489999999999999E-3</v>
      </c>
      <c r="M75" s="6">
        <f t="shared" si="10"/>
        <v>1.8580448977756684E-2</v>
      </c>
      <c r="N75" s="11">
        <v>361.09100000000001</v>
      </c>
      <c r="O75" s="6">
        <f>((N75-N41)/N41)*100</f>
        <v>0.15365967986642992</v>
      </c>
      <c r="P75" s="11">
        <v>6.7000000000000004E-2</v>
      </c>
      <c r="Q75" s="6">
        <f t="shared" si="12"/>
        <v>1.8554879517905461E-2</v>
      </c>
    </row>
  </sheetData>
  <mergeCells count="3">
    <mergeCell ref="S1:AK1"/>
    <mergeCell ref="F39:Q39"/>
    <mergeCell ref="F1:Q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4</vt:i4>
      </vt:variant>
    </vt:vector>
  </HeadingPairs>
  <TitlesOfParts>
    <vt:vector size="20" baseType="lpstr">
      <vt:lpstr>normalised to % ikaite</vt:lpstr>
      <vt:lpstr>Antarctic 1</vt:lpstr>
      <vt:lpstr>Antarctic 2</vt:lpstr>
      <vt:lpstr>Congo 1</vt:lpstr>
      <vt:lpstr>Congo 2</vt:lpstr>
      <vt:lpstr>Congo 3</vt:lpstr>
      <vt:lpstr>Laptev 1</vt:lpstr>
      <vt:lpstr>Laptev 2</vt:lpstr>
      <vt:lpstr>Nankai 1</vt:lpstr>
      <vt:lpstr>Nankai 2</vt:lpstr>
      <vt:lpstr>SGeorgia</vt:lpstr>
      <vt:lpstr>Commercial calcite</vt:lpstr>
      <vt:lpstr>clumped outlier corr.</vt:lpstr>
      <vt:lpstr>clumped summary</vt:lpstr>
      <vt:lpstr>ICP-OES summary</vt:lpstr>
      <vt:lpstr>summary ICP-MS calculated</vt:lpstr>
      <vt:lpstr>Quantitative</vt:lpstr>
      <vt:lpstr>Ikaite Unit Cell</vt:lpstr>
      <vt:lpstr>Calcite Unit Cell Vol</vt:lpstr>
      <vt:lpstr>Calcite From Ikaite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Vickers</dc:creator>
  <cp:lastModifiedBy>Madeleine Larissa Vickers</cp:lastModifiedBy>
  <cp:lastPrinted>2020-07-06T17:17:58Z</cp:lastPrinted>
  <dcterms:created xsi:type="dcterms:W3CDTF">2019-11-15T17:07:11Z</dcterms:created>
  <dcterms:modified xsi:type="dcterms:W3CDTF">2022-07-25T10:38:14Z</dcterms:modified>
</cp:coreProperties>
</file>